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autoCompressPictures="0" defaultThemeVersion="124226"/>
  <bookViews>
    <workbookView xWindow="0" yWindow="0" windowWidth="18600" windowHeight="11340" activeTab="3"/>
  </bookViews>
  <sheets>
    <sheet name="инф.стр" sheetId="7" r:id="rId1"/>
    <sheet name="OZ!DETOX" sheetId="21" r:id="rId2"/>
    <sheet name="OZ!Baby" sheetId="19" r:id="rId3"/>
    <sheet name="OZ!" sheetId="10" r:id="rId4"/>
    <sheet name="1" sheetId="13" state="hidden" r:id="rId5"/>
  </sheets>
  <definedNames>
    <definedName name="_xlnm.Print_Area" localSheetId="4">'1'!$A$1:$M$14</definedName>
  </definedNames>
  <calcPr calcId="124519"/>
</workbook>
</file>

<file path=xl/calcChain.xml><?xml version="1.0" encoding="utf-8"?>
<calcChain xmlns="http://schemas.openxmlformats.org/spreadsheetml/2006/main">
  <c r="J14" i="21"/>
  <c r="J15"/>
  <c r="J16"/>
  <c r="J17"/>
  <c r="J18"/>
  <c r="J19"/>
  <c r="J13"/>
  <c r="I14"/>
  <c r="I15"/>
  <c r="I16"/>
  <c r="I17"/>
  <c r="I18"/>
  <c r="I19"/>
  <c r="I13"/>
  <c r="H14"/>
  <c r="H15"/>
  <c r="H16"/>
  <c r="H17"/>
  <c r="H18"/>
  <c r="H19"/>
  <c r="H13"/>
  <c r="G14"/>
  <c r="G15"/>
  <c r="G16"/>
  <c r="G17"/>
  <c r="G18"/>
  <c r="G19"/>
  <c r="G13"/>
  <c r="K12" i="19" l="1"/>
  <c r="L14" i="21"/>
  <c r="L15"/>
  <c r="L16"/>
  <c r="L17"/>
  <c r="L18"/>
  <c r="L19"/>
  <c r="L13"/>
  <c r="L8" l="1"/>
  <c r="D28" i="7" s="1"/>
  <c r="D26"/>
  <c r="L9" i="21" l="1"/>
  <c r="E28" i="7" s="1"/>
  <c r="L10" i="21" l="1"/>
  <c r="F28" i="7" s="1"/>
  <c r="M108" i="10"/>
  <c r="M110"/>
  <c r="M107"/>
  <c r="D41" i="7" l="1"/>
  <c r="F41"/>
  <c r="H12" i="19"/>
  <c r="F12"/>
  <c r="E41" i="7" l="1"/>
  <c r="K13" i="19"/>
  <c r="K8" s="1"/>
  <c r="D27" i="7" s="1"/>
  <c r="D29" s="1"/>
  <c r="K14" i="19"/>
  <c r="K15"/>
  <c r="K16"/>
  <c r="I13"/>
  <c r="I14"/>
  <c r="I15"/>
  <c r="I16"/>
  <c r="I12"/>
  <c r="H13"/>
  <c r="H14"/>
  <c r="H15"/>
  <c r="H16"/>
  <c r="F13"/>
  <c r="F14"/>
  <c r="F15"/>
  <c r="F16"/>
  <c r="G13"/>
  <c r="G14"/>
  <c r="G15"/>
  <c r="G16"/>
  <c r="G12"/>
  <c r="K9" l="1"/>
  <c r="E27" i="7" s="1"/>
  <c r="K10" i="19" l="1"/>
  <c r="F27" i="7" s="1"/>
  <c r="D39"/>
  <c r="M22" i="10" l="1"/>
  <c r="M21"/>
  <c r="M20"/>
  <c r="M19"/>
  <c r="M18"/>
  <c r="M17"/>
  <c r="M16" l="1"/>
  <c r="M15"/>
  <c r="M14"/>
  <c r="H24" l="1"/>
  <c r="I24"/>
  <c r="J24"/>
  <c r="K24"/>
  <c r="M24"/>
  <c r="H25"/>
  <c r="I25"/>
  <c r="J25"/>
  <c r="K25"/>
  <c r="M25"/>
  <c r="H26"/>
  <c r="I26"/>
  <c r="J26"/>
  <c r="K26"/>
  <c r="M26"/>
  <c r="H27"/>
  <c r="I27"/>
  <c r="J27"/>
  <c r="K27"/>
  <c r="M27"/>
  <c r="H28"/>
  <c r="I28"/>
  <c r="J28"/>
  <c r="K28"/>
  <c r="M28"/>
  <c r="H30"/>
  <c r="I30"/>
  <c r="J30"/>
  <c r="K30"/>
  <c r="M30"/>
  <c r="H31"/>
  <c r="I31"/>
  <c r="J31"/>
  <c r="K31"/>
  <c r="M31"/>
  <c r="H32"/>
  <c r="I32"/>
  <c r="J32"/>
  <c r="K32"/>
  <c r="M32"/>
  <c r="H33"/>
  <c r="I33"/>
  <c r="J33"/>
  <c r="K33"/>
  <c r="M33"/>
  <c r="H34"/>
  <c r="I34"/>
  <c r="J34"/>
  <c r="K34"/>
  <c r="M34"/>
  <c r="H237" l="1"/>
  <c r="I237"/>
  <c r="J237"/>
  <c r="K237"/>
  <c r="M237"/>
  <c r="D37" i="7" l="1"/>
  <c r="M35" i="10" l="1"/>
  <c r="M79" l="1"/>
  <c r="M80"/>
  <c r="D35" i="7" l="1"/>
  <c r="G14" i="13" a="1"/>
  <c r="J14" s="1"/>
  <c r="M10"/>
  <c r="M269" i="10"/>
  <c r="M270"/>
  <c r="M271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45"/>
  <c r="M246"/>
  <c r="M242"/>
  <c r="M238"/>
  <c r="M239"/>
  <c r="M232"/>
  <c r="M233"/>
  <c r="M234"/>
  <c r="M235"/>
  <c r="M228"/>
  <c r="M229"/>
  <c r="M224"/>
  <c r="M225"/>
  <c r="M218"/>
  <c r="M219"/>
  <c r="M220"/>
  <c r="M221"/>
  <c r="M214"/>
  <c r="M215"/>
  <c r="M208"/>
  <c r="M209"/>
  <c r="M210"/>
  <c r="M211"/>
  <c r="M202"/>
  <c r="M203"/>
  <c r="M204"/>
  <c r="M205"/>
  <c r="M196"/>
  <c r="M197"/>
  <c r="M198"/>
  <c r="M199"/>
  <c r="M191"/>
  <c r="M192"/>
  <c r="M193"/>
  <c r="M186"/>
  <c r="M187"/>
  <c r="M188"/>
  <c r="M180"/>
  <c r="M181"/>
  <c r="M182"/>
  <c r="M183"/>
  <c r="M174"/>
  <c r="M175"/>
  <c r="M170"/>
  <c r="M171"/>
  <c r="M164"/>
  <c r="M165"/>
  <c r="M166"/>
  <c r="M167"/>
  <c r="M158"/>
  <c r="M159"/>
  <c r="M160"/>
  <c r="M161"/>
  <c r="M152"/>
  <c r="M153"/>
  <c r="M154"/>
  <c r="M155"/>
  <c r="M144"/>
  <c r="M145"/>
  <c r="M146"/>
  <c r="M147"/>
  <c r="M148"/>
  <c r="M149"/>
  <c r="M136"/>
  <c r="M137"/>
  <c r="M138"/>
  <c r="M139"/>
  <c r="M140"/>
  <c r="M141"/>
  <c r="M128"/>
  <c r="M129"/>
  <c r="M130"/>
  <c r="M131"/>
  <c r="M132"/>
  <c r="M133"/>
  <c r="M127"/>
  <c r="M125"/>
  <c r="M124"/>
  <c r="M123"/>
  <c r="M122"/>
  <c r="M121"/>
  <c r="M120"/>
  <c r="M119"/>
  <c r="M118"/>
  <c r="M117"/>
  <c r="M116"/>
  <c r="M112"/>
  <c r="M113"/>
  <c r="M114"/>
  <c r="M111"/>
  <c r="M109"/>
  <c r="M106"/>
  <c r="M100"/>
  <c r="M101"/>
  <c r="M102"/>
  <c r="M103"/>
  <c r="M104"/>
  <c r="M97"/>
  <c r="M93"/>
  <c r="M94"/>
  <c r="M92"/>
  <c r="M90"/>
  <c r="M88"/>
  <c r="M87"/>
  <c r="M86"/>
  <c r="M85"/>
  <c r="M84"/>
  <c r="M82"/>
  <c r="M81"/>
  <c r="M75"/>
  <c r="M76"/>
  <c r="M77"/>
  <c r="M74"/>
  <c r="M73"/>
  <c r="M72"/>
  <c r="M71"/>
  <c r="M70"/>
  <c r="M68"/>
  <c r="M67"/>
  <c r="M66"/>
  <c r="M65"/>
  <c r="M64"/>
  <c r="M62"/>
  <c r="M61"/>
  <c r="M60"/>
  <c r="M59"/>
  <c r="M58"/>
  <c r="M53"/>
  <c r="M54"/>
  <c r="M55"/>
  <c r="M56"/>
  <c r="M52"/>
  <c r="M42"/>
  <c r="M43"/>
  <c r="M44"/>
  <c r="M45"/>
  <c r="M46"/>
  <c r="M47"/>
  <c r="M48"/>
  <c r="M49"/>
  <c r="M50"/>
  <c r="M41"/>
  <c r="M36"/>
  <c r="M37"/>
  <c r="M38"/>
  <c r="M39"/>
  <c r="G14" i="13" l="1"/>
  <c r="I14"/>
  <c r="M11"/>
  <c r="M12" s="1"/>
  <c r="H14"/>
  <c r="M231" i="10"/>
  <c r="F35" i="7" l="1"/>
  <c r="E35"/>
  <c r="M96" i="10" l="1"/>
  <c r="M99"/>
  <c r="M135"/>
  <c r="M143"/>
  <c r="M151"/>
  <c r="M157"/>
  <c r="M163"/>
  <c r="M169"/>
  <c r="M173"/>
  <c r="M177"/>
  <c r="M179"/>
  <c r="M185"/>
  <c r="M190"/>
  <c r="M195"/>
  <c r="M201"/>
  <c r="M207"/>
  <c r="M213"/>
  <c r="M217"/>
  <c r="M223"/>
  <c r="M227"/>
  <c r="M241"/>
  <c r="M244"/>
  <c r="M268"/>
  <c r="H35"/>
  <c r="I35"/>
  <c r="J35"/>
  <c r="K35"/>
  <c r="H36"/>
  <c r="I36"/>
  <c r="J36"/>
  <c r="K36"/>
  <c r="H37"/>
  <c r="I37"/>
  <c r="J37"/>
  <c r="K37"/>
  <c r="H38"/>
  <c r="I38"/>
  <c r="J38"/>
  <c r="K38"/>
  <c r="H39"/>
  <c r="I39"/>
  <c r="J39"/>
  <c r="K39"/>
  <c r="H41"/>
  <c r="I41"/>
  <c r="J41"/>
  <c r="K41"/>
  <c r="H42"/>
  <c r="I42"/>
  <c r="J42"/>
  <c r="K42"/>
  <c r="H43"/>
  <c r="I43"/>
  <c r="J43"/>
  <c r="K43"/>
  <c r="H44"/>
  <c r="I44"/>
  <c r="J44"/>
  <c r="K44"/>
  <c r="H45"/>
  <c r="I45"/>
  <c r="J45"/>
  <c r="K45"/>
  <c r="H46"/>
  <c r="I46"/>
  <c r="J46"/>
  <c r="K46"/>
  <c r="H47"/>
  <c r="I47"/>
  <c r="J47"/>
  <c r="K47"/>
  <c r="H48"/>
  <c r="I48"/>
  <c r="J48"/>
  <c r="K48"/>
  <c r="H49"/>
  <c r="I49"/>
  <c r="J49"/>
  <c r="K49"/>
  <c r="H50"/>
  <c r="I50"/>
  <c r="J50"/>
  <c r="K50"/>
  <c r="H52"/>
  <c r="I52"/>
  <c r="J52"/>
  <c r="K52"/>
  <c r="H53"/>
  <c r="I53"/>
  <c r="J53"/>
  <c r="K53"/>
  <c r="H54"/>
  <c r="I54"/>
  <c r="J54"/>
  <c r="K54"/>
  <c r="H55"/>
  <c r="I55"/>
  <c r="J55"/>
  <c r="K55"/>
  <c r="H56"/>
  <c r="I56"/>
  <c r="J56"/>
  <c r="K56"/>
  <c r="H58"/>
  <c r="I58"/>
  <c r="J58"/>
  <c r="K58"/>
  <c r="H59"/>
  <c r="I59"/>
  <c r="J59"/>
  <c r="K59"/>
  <c r="H60"/>
  <c r="I60"/>
  <c r="J60"/>
  <c r="K60"/>
  <c r="H61"/>
  <c r="I61"/>
  <c r="J61"/>
  <c r="K61"/>
  <c r="H62"/>
  <c r="I62"/>
  <c r="J62"/>
  <c r="K62"/>
  <c r="H64"/>
  <c r="I64"/>
  <c r="J64"/>
  <c r="K64"/>
  <c r="H65"/>
  <c r="I65"/>
  <c r="J65"/>
  <c r="K65"/>
  <c r="H66"/>
  <c r="I66"/>
  <c r="J66"/>
  <c r="K66"/>
  <c r="H67"/>
  <c r="I67"/>
  <c r="J67"/>
  <c r="K67"/>
  <c r="H68"/>
  <c r="I68"/>
  <c r="J68"/>
  <c r="K68"/>
  <c r="H70"/>
  <c r="I70"/>
  <c r="J70"/>
  <c r="K70"/>
  <c r="H71"/>
  <c r="I71"/>
  <c r="J71"/>
  <c r="K71"/>
  <c r="H72"/>
  <c r="I72"/>
  <c r="J72"/>
  <c r="K72"/>
  <c r="H73"/>
  <c r="I73"/>
  <c r="J73"/>
  <c r="K73"/>
  <c r="H74"/>
  <c r="I74"/>
  <c r="J74"/>
  <c r="K74"/>
  <c r="H75"/>
  <c r="I75"/>
  <c r="J75"/>
  <c r="K75"/>
  <c r="H76"/>
  <c r="I76"/>
  <c r="J76"/>
  <c r="K76"/>
  <c r="H77"/>
  <c r="I77"/>
  <c r="J77"/>
  <c r="K77"/>
  <c r="H79"/>
  <c r="I79"/>
  <c r="J79"/>
  <c r="K79"/>
  <c r="H80"/>
  <c r="I80"/>
  <c r="J80"/>
  <c r="K80"/>
  <c r="H81"/>
  <c r="I81"/>
  <c r="J81"/>
  <c r="K81"/>
  <c r="H82"/>
  <c r="I82"/>
  <c r="J82"/>
  <c r="K82"/>
  <c r="H84"/>
  <c r="I84"/>
  <c r="J84"/>
  <c r="K84"/>
  <c r="H85"/>
  <c r="I85"/>
  <c r="J85"/>
  <c r="K85"/>
  <c r="H86"/>
  <c r="I86"/>
  <c r="J86"/>
  <c r="K86"/>
  <c r="H87"/>
  <c r="I87"/>
  <c r="J87"/>
  <c r="K87"/>
  <c r="H88"/>
  <c r="I88"/>
  <c r="J88"/>
  <c r="K88"/>
  <c r="H90"/>
  <c r="I90"/>
  <c r="J90"/>
  <c r="K90"/>
  <c r="H92"/>
  <c r="I92"/>
  <c r="J92"/>
  <c r="K92"/>
  <c r="H93"/>
  <c r="I93"/>
  <c r="J93"/>
  <c r="K93"/>
  <c r="H94"/>
  <c r="I94"/>
  <c r="J94"/>
  <c r="K94"/>
  <c r="H96"/>
  <c r="I96"/>
  <c r="J96"/>
  <c r="K96"/>
  <c r="H97"/>
  <c r="I97"/>
  <c r="J97"/>
  <c r="K97"/>
  <c r="H99"/>
  <c r="I99"/>
  <c r="J99"/>
  <c r="K99"/>
  <c r="H100"/>
  <c r="I100"/>
  <c r="J100"/>
  <c r="K100"/>
  <c r="H101"/>
  <c r="I101"/>
  <c r="J101"/>
  <c r="K101"/>
  <c r="H102"/>
  <c r="I102"/>
  <c r="J102"/>
  <c r="K102"/>
  <c r="H103"/>
  <c r="I103"/>
  <c r="J103"/>
  <c r="K103"/>
  <c r="H104"/>
  <c r="I104"/>
  <c r="J104"/>
  <c r="K104"/>
  <c r="H106"/>
  <c r="I106"/>
  <c r="J106"/>
  <c r="K106"/>
  <c r="H107"/>
  <c r="I107"/>
  <c r="J107"/>
  <c r="K107"/>
  <c r="H108"/>
  <c r="I108"/>
  <c r="J108"/>
  <c r="K108"/>
  <c r="H109"/>
  <c r="I109"/>
  <c r="J109"/>
  <c r="K109"/>
  <c r="H110"/>
  <c r="I110"/>
  <c r="J110"/>
  <c r="K110"/>
  <c r="H111"/>
  <c r="I111"/>
  <c r="J111"/>
  <c r="K111"/>
  <c r="H112"/>
  <c r="I112"/>
  <c r="J112"/>
  <c r="K112"/>
  <c r="H113"/>
  <c r="I113"/>
  <c r="J113"/>
  <c r="K113"/>
  <c r="H114"/>
  <c r="I114"/>
  <c r="J114"/>
  <c r="K114"/>
  <c r="I116"/>
  <c r="J116"/>
  <c r="K116"/>
  <c r="I117"/>
  <c r="J117"/>
  <c r="K117"/>
  <c r="I118"/>
  <c r="J118"/>
  <c r="K118"/>
  <c r="I119"/>
  <c r="J119"/>
  <c r="K119"/>
  <c r="I120"/>
  <c r="J120"/>
  <c r="K120"/>
  <c r="I121"/>
  <c r="J121"/>
  <c r="K121"/>
  <c r="I122"/>
  <c r="J122"/>
  <c r="K122"/>
  <c r="I123"/>
  <c r="J123"/>
  <c r="K123"/>
  <c r="I124"/>
  <c r="J124"/>
  <c r="K124"/>
  <c r="I125"/>
  <c r="J125"/>
  <c r="K125"/>
  <c r="I127"/>
  <c r="J127"/>
  <c r="K127"/>
  <c r="H128"/>
  <c r="I128"/>
  <c r="J128"/>
  <c r="K128"/>
  <c r="H129"/>
  <c r="I129"/>
  <c r="J129"/>
  <c r="K129"/>
  <c r="H130"/>
  <c r="I130"/>
  <c r="J130"/>
  <c r="K130"/>
  <c r="H131"/>
  <c r="I131"/>
  <c r="J131"/>
  <c r="K131"/>
  <c r="H132"/>
  <c r="I132"/>
  <c r="J132"/>
  <c r="K132"/>
  <c r="H133"/>
  <c r="I133"/>
  <c r="J133"/>
  <c r="K133"/>
  <c r="H135"/>
  <c r="I135"/>
  <c r="J135"/>
  <c r="K135"/>
  <c r="H136"/>
  <c r="I136"/>
  <c r="J136"/>
  <c r="K136"/>
  <c r="H137"/>
  <c r="I137"/>
  <c r="J137"/>
  <c r="K137"/>
  <c r="H138"/>
  <c r="I138"/>
  <c r="J138"/>
  <c r="K138"/>
  <c r="H139"/>
  <c r="I139"/>
  <c r="J139"/>
  <c r="K139"/>
  <c r="H140"/>
  <c r="I140"/>
  <c r="J140"/>
  <c r="K140"/>
  <c r="H141"/>
  <c r="I141"/>
  <c r="J141"/>
  <c r="K141"/>
  <c r="H143"/>
  <c r="I143"/>
  <c r="J143"/>
  <c r="K143"/>
  <c r="H144"/>
  <c r="I144"/>
  <c r="J144"/>
  <c r="K144"/>
  <c r="H145"/>
  <c r="I145"/>
  <c r="J145"/>
  <c r="K145"/>
  <c r="H146"/>
  <c r="I146"/>
  <c r="J146"/>
  <c r="K146"/>
  <c r="H147"/>
  <c r="I147"/>
  <c r="J147"/>
  <c r="K147"/>
  <c r="H148"/>
  <c r="I148"/>
  <c r="J148"/>
  <c r="K148"/>
  <c r="H149"/>
  <c r="I149"/>
  <c r="J149"/>
  <c r="K149"/>
  <c r="H151"/>
  <c r="I151"/>
  <c r="J151"/>
  <c r="K151"/>
  <c r="H152"/>
  <c r="I152"/>
  <c r="J152"/>
  <c r="K152"/>
  <c r="H153"/>
  <c r="I153"/>
  <c r="J153"/>
  <c r="K153"/>
  <c r="H154"/>
  <c r="I154"/>
  <c r="J154"/>
  <c r="K154"/>
  <c r="H155"/>
  <c r="I155"/>
  <c r="J155"/>
  <c r="K155"/>
  <c r="H157"/>
  <c r="I157"/>
  <c r="J157"/>
  <c r="K157"/>
  <c r="H158"/>
  <c r="I158"/>
  <c r="J158"/>
  <c r="K158"/>
  <c r="H159"/>
  <c r="I159"/>
  <c r="J159"/>
  <c r="K159"/>
  <c r="H160"/>
  <c r="I160"/>
  <c r="J160"/>
  <c r="K160"/>
  <c r="H161"/>
  <c r="I161"/>
  <c r="J161"/>
  <c r="K161"/>
  <c r="H163"/>
  <c r="I163"/>
  <c r="J163"/>
  <c r="K163"/>
  <c r="H164"/>
  <c r="I164"/>
  <c r="J164"/>
  <c r="K164"/>
  <c r="H165"/>
  <c r="I165"/>
  <c r="J165"/>
  <c r="K165"/>
  <c r="H166"/>
  <c r="I166"/>
  <c r="J166"/>
  <c r="K166"/>
  <c r="H167"/>
  <c r="I167"/>
  <c r="J167"/>
  <c r="K167"/>
  <c r="H169"/>
  <c r="I169"/>
  <c r="J169"/>
  <c r="K169"/>
  <c r="H170"/>
  <c r="I170"/>
  <c r="J170"/>
  <c r="K170"/>
  <c r="H171"/>
  <c r="I171"/>
  <c r="J171"/>
  <c r="K171"/>
  <c r="H173"/>
  <c r="I173"/>
  <c r="J173"/>
  <c r="K173"/>
  <c r="H174"/>
  <c r="I174"/>
  <c r="J174"/>
  <c r="K174"/>
  <c r="H175"/>
  <c r="I175"/>
  <c r="J175"/>
  <c r="K175"/>
  <c r="H177"/>
  <c r="I177"/>
  <c r="J177"/>
  <c r="K177"/>
  <c r="H179"/>
  <c r="I179"/>
  <c r="J179"/>
  <c r="K179"/>
  <c r="H180"/>
  <c r="I180"/>
  <c r="J180"/>
  <c r="K180"/>
  <c r="H181"/>
  <c r="I181"/>
  <c r="J181"/>
  <c r="K181"/>
  <c r="H182"/>
  <c r="I182"/>
  <c r="J182"/>
  <c r="K182"/>
  <c r="H183"/>
  <c r="I183"/>
  <c r="J183"/>
  <c r="K183"/>
  <c r="H185"/>
  <c r="I185"/>
  <c r="J185"/>
  <c r="K185"/>
  <c r="H186"/>
  <c r="I186"/>
  <c r="J186"/>
  <c r="K186"/>
  <c r="H187"/>
  <c r="I187"/>
  <c r="J187"/>
  <c r="K187"/>
  <c r="H188"/>
  <c r="I188"/>
  <c r="J188"/>
  <c r="K188"/>
  <c r="H190"/>
  <c r="I190"/>
  <c r="J190"/>
  <c r="K190"/>
  <c r="H191"/>
  <c r="I191"/>
  <c r="J191"/>
  <c r="K191"/>
  <c r="H192"/>
  <c r="I192"/>
  <c r="J192"/>
  <c r="K192"/>
  <c r="H193"/>
  <c r="I193"/>
  <c r="J193"/>
  <c r="K193"/>
  <c r="H195"/>
  <c r="I195"/>
  <c r="J195"/>
  <c r="K195"/>
  <c r="H196"/>
  <c r="I196"/>
  <c r="J196"/>
  <c r="K196"/>
  <c r="H197"/>
  <c r="I197"/>
  <c r="J197"/>
  <c r="K197"/>
  <c r="H198"/>
  <c r="I198"/>
  <c r="J198"/>
  <c r="K198"/>
  <c r="H199"/>
  <c r="I199"/>
  <c r="J199"/>
  <c r="K199"/>
  <c r="H201"/>
  <c r="I201"/>
  <c r="J201"/>
  <c r="K201"/>
  <c r="H202"/>
  <c r="I202"/>
  <c r="J202"/>
  <c r="K202"/>
  <c r="H203"/>
  <c r="I203"/>
  <c r="J203"/>
  <c r="K203"/>
  <c r="H204"/>
  <c r="I204"/>
  <c r="J204"/>
  <c r="K204"/>
  <c r="H205"/>
  <c r="I205"/>
  <c r="J205"/>
  <c r="K205"/>
  <c r="H207"/>
  <c r="I207"/>
  <c r="J207"/>
  <c r="K207"/>
  <c r="H208"/>
  <c r="I208"/>
  <c r="J208"/>
  <c r="K208"/>
  <c r="H209"/>
  <c r="I209"/>
  <c r="J209"/>
  <c r="K209"/>
  <c r="H210"/>
  <c r="I210"/>
  <c r="J210"/>
  <c r="K210"/>
  <c r="H211"/>
  <c r="I211"/>
  <c r="J211"/>
  <c r="K211"/>
  <c r="H213"/>
  <c r="I213"/>
  <c r="J213"/>
  <c r="K213"/>
  <c r="H214"/>
  <c r="I214"/>
  <c r="J214"/>
  <c r="K214"/>
  <c r="H215"/>
  <c r="I215"/>
  <c r="J215"/>
  <c r="K215"/>
  <c r="H217"/>
  <c r="I217"/>
  <c r="J217"/>
  <c r="K217"/>
  <c r="H218"/>
  <c r="I218"/>
  <c r="J218"/>
  <c r="K218"/>
  <c r="H219"/>
  <c r="I219"/>
  <c r="J219"/>
  <c r="K219"/>
  <c r="H220"/>
  <c r="I220"/>
  <c r="J220"/>
  <c r="K220"/>
  <c r="H221"/>
  <c r="I221"/>
  <c r="J221"/>
  <c r="K221"/>
  <c r="H223"/>
  <c r="I223"/>
  <c r="J223"/>
  <c r="K223"/>
  <c r="H224"/>
  <c r="I224"/>
  <c r="J224"/>
  <c r="K224"/>
  <c r="H225"/>
  <c r="I225"/>
  <c r="J225"/>
  <c r="K225"/>
  <c r="H227"/>
  <c r="I227"/>
  <c r="J227"/>
  <c r="K227"/>
  <c r="H228"/>
  <c r="I228"/>
  <c r="J228"/>
  <c r="K228"/>
  <c r="H229"/>
  <c r="I229"/>
  <c r="J229"/>
  <c r="K229"/>
  <c r="H231"/>
  <c r="I231"/>
  <c r="J231"/>
  <c r="K231"/>
  <c r="H232"/>
  <c r="I232"/>
  <c r="J232"/>
  <c r="K232"/>
  <c r="H233"/>
  <c r="I233"/>
  <c r="J233"/>
  <c r="K233"/>
  <c r="H234"/>
  <c r="I234"/>
  <c r="J234"/>
  <c r="K234"/>
  <c r="H235"/>
  <c r="I235"/>
  <c r="J235"/>
  <c r="K235"/>
  <c r="H238"/>
  <c r="I238"/>
  <c r="J238"/>
  <c r="K238"/>
  <c r="H239"/>
  <c r="I239"/>
  <c r="J239"/>
  <c r="K239"/>
  <c r="H241"/>
  <c r="I241"/>
  <c r="J241"/>
  <c r="K241"/>
  <c r="H242"/>
  <c r="I242"/>
  <c r="J242"/>
  <c r="K242"/>
  <c r="H244"/>
  <c r="I244"/>
  <c r="J244"/>
  <c r="K244"/>
  <c r="H245"/>
  <c r="I245"/>
  <c r="J245"/>
  <c r="K245"/>
  <c r="H246"/>
  <c r="I246"/>
  <c r="J246"/>
  <c r="K246"/>
  <c r="H248"/>
  <c r="I248"/>
  <c r="J248"/>
  <c r="K248"/>
  <c r="H249"/>
  <c r="I249"/>
  <c r="J249"/>
  <c r="K249"/>
  <c r="H250"/>
  <c r="I250"/>
  <c r="J250"/>
  <c r="K250"/>
  <c r="H251"/>
  <c r="I251"/>
  <c r="J251"/>
  <c r="K251"/>
  <c r="H252"/>
  <c r="I252"/>
  <c r="J252"/>
  <c r="K252"/>
  <c r="H253"/>
  <c r="I253"/>
  <c r="J253"/>
  <c r="K253"/>
  <c r="H254"/>
  <c r="I254"/>
  <c r="J254"/>
  <c r="K254"/>
  <c r="H255"/>
  <c r="I255"/>
  <c r="J255"/>
  <c r="K255"/>
  <c r="H256"/>
  <c r="I256"/>
  <c r="J256"/>
  <c r="K256"/>
  <c r="H257"/>
  <c r="I257"/>
  <c r="J257"/>
  <c r="K257"/>
  <c r="H258"/>
  <c r="I258"/>
  <c r="J258"/>
  <c r="K258"/>
  <c r="H259"/>
  <c r="I259"/>
  <c r="J259"/>
  <c r="K259"/>
  <c r="H260"/>
  <c r="I260"/>
  <c r="J260"/>
  <c r="K260"/>
  <c r="H261"/>
  <c r="I261"/>
  <c r="J261"/>
  <c r="K261"/>
  <c r="H262"/>
  <c r="I262"/>
  <c r="J262"/>
  <c r="K262"/>
  <c r="H263"/>
  <c r="I263"/>
  <c r="J263"/>
  <c r="K263"/>
  <c r="H264"/>
  <c r="I264"/>
  <c r="J264"/>
  <c r="K264"/>
  <c r="H265"/>
  <c r="I265"/>
  <c r="J265"/>
  <c r="K265"/>
  <c r="H266"/>
  <c r="I266"/>
  <c r="J266"/>
  <c r="K266"/>
  <c r="H268"/>
  <c r="I268"/>
  <c r="J268"/>
  <c r="K268"/>
  <c r="H269"/>
  <c r="I269"/>
  <c r="J269"/>
  <c r="K269"/>
  <c r="H270"/>
  <c r="I270"/>
  <c r="J270"/>
  <c r="K270"/>
  <c r="H271"/>
  <c r="I271"/>
  <c r="J271"/>
  <c r="K271"/>
  <c r="L8" l="1"/>
  <c r="L9" s="1"/>
  <c r="L10" s="1"/>
  <c r="F25" i="7" s="1"/>
  <c r="E26" l="1"/>
  <c r="F26" l="1"/>
  <c r="F29" s="1"/>
  <c r="E33" l="1"/>
  <c r="D33" l="1"/>
  <c r="F33"/>
</calcChain>
</file>

<file path=xl/sharedStrings.xml><?xml version="1.0" encoding="utf-8"?>
<sst xmlns="http://schemas.openxmlformats.org/spreadsheetml/2006/main" count="621" uniqueCount="344">
  <si>
    <t>Рекомендованная розничная цена</t>
  </si>
  <si>
    <t>Наименование продукции</t>
  </si>
  <si>
    <t>Ед.</t>
  </si>
  <si>
    <t>250 мл.</t>
  </si>
  <si>
    <t>50 мл.</t>
  </si>
  <si>
    <t>Заказ (шт.)</t>
  </si>
  <si>
    <t>Кремы для тела</t>
  </si>
  <si>
    <t>Скрабы для тела</t>
  </si>
  <si>
    <t>Маски для лица</t>
  </si>
  <si>
    <t>150 мл.</t>
  </si>
  <si>
    <t>Мицеллярная вода</t>
  </si>
  <si>
    <t>100 мл.</t>
  </si>
  <si>
    <t>Бальзамы для волос</t>
  </si>
  <si>
    <t>Маски для волос</t>
  </si>
  <si>
    <t>Скрабы для лица</t>
  </si>
  <si>
    <t>Гели для душа</t>
  </si>
  <si>
    <t>Тоники для лица</t>
  </si>
  <si>
    <t>15 мл.</t>
  </si>
  <si>
    <t>Фото</t>
  </si>
  <si>
    <t>ECOCRAFT</t>
  </si>
  <si>
    <t>от 50000 руб.</t>
  </si>
  <si>
    <t>от 100000 руб.</t>
  </si>
  <si>
    <t>от 150000 руб.</t>
  </si>
  <si>
    <t>от 250000 руб.</t>
  </si>
  <si>
    <t>Стоимость заказа</t>
  </si>
  <si>
    <t>Скидка</t>
  </si>
  <si>
    <t>3%</t>
  </si>
  <si>
    <t>5%</t>
  </si>
  <si>
    <t>7%</t>
  </si>
  <si>
    <t>10%</t>
  </si>
  <si>
    <t>Дата заказа</t>
  </si>
  <si>
    <t>Транспортная компания:</t>
  </si>
  <si>
    <t>Адрес доставки</t>
  </si>
  <si>
    <t>Получатель груза</t>
  </si>
  <si>
    <t>Контактный телефон грузополучателя</t>
  </si>
  <si>
    <t>Контактное лицо Ф.И.О.,телефон</t>
  </si>
  <si>
    <t xml:space="preserve">OZ! Professional </t>
  </si>
  <si>
    <t>Антицеллюлитная серия</t>
  </si>
  <si>
    <t>Крем для тела антицеллюлитный</t>
  </si>
  <si>
    <t>Альгинатные пластифицирующие маски для лица</t>
  </si>
  <si>
    <t>Кремы для лица, рук, ног</t>
  </si>
  <si>
    <t>Крем для лица для нормальной кожи с гиалуроновой кислотой и маслом ши</t>
  </si>
  <si>
    <t>Крем для лица для зрелой кожи с гиалуроновой кислотой и маслом зеленого кофе</t>
  </si>
  <si>
    <t>Тоники для лица с АНА-кислотами</t>
  </si>
  <si>
    <t>Косметические масла</t>
  </si>
  <si>
    <t xml:space="preserve">Масло зародышей пшеницы </t>
  </si>
  <si>
    <t xml:space="preserve">Масло виноградной косточки </t>
  </si>
  <si>
    <t xml:space="preserve">Масло абрикосовой косточки </t>
  </si>
  <si>
    <t>Шампуни</t>
  </si>
  <si>
    <t>Фито-шампуни (на отварах и омыленных маслах)</t>
  </si>
  <si>
    <t xml:space="preserve">Фито-шампунь "Питательный" </t>
  </si>
  <si>
    <t>Фито-шампунь "Укрепляющий"</t>
  </si>
  <si>
    <t>Фито-шампунь "Нормализующий"</t>
  </si>
  <si>
    <t>Фито-шампунь "Против выпадения волос"</t>
  </si>
  <si>
    <t>Фито-шампунь "Витаминный"</t>
  </si>
  <si>
    <t xml:space="preserve">Фито-бальзамы для волос (на отварах и маслах) </t>
  </si>
  <si>
    <t>Фито-бальзам "Питательный"</t>
  </si>
  <si>
    <t>Фито-бальзам "Укрепляющий"</t>
  </si>
  <si>
    <t>Фито-бальзам "Нормализующий"</t>
  </si>
  <si>
    <t>Фито-бальзам "Против выпадения волос"</t>
  </si>
  <si>
    <t>Фито-бальзам "Витаминный"</t>
  </si>
  <si>
    <t>Бальзамы-кондиционеры для волос с АНА-кислотами</t>
  </si>
  <si>
    <t>Маска для интенсивного роста волос "Стимулирующая"</t>
  </si>
  <si>
    <t>Маска против выпадения волос "Укрепляющая"</t>
  </si>
  <si>
    <t>Маска для блеска и гладкости волос "С эффектом ламинирования"</t>
  </si>
  <si>
    <t>Маска для ослабленных и секущихся волос "Восстанавливающая"</t>
  </si>
  <si>
    <t>Маска для жирных волос "Регулирующая"</t>
  </si>
  <si>
    <t>Маски для волос с АНА-кислотами</t>
  </si>
  <si>
    <t>Маска для волос с АНА-кислотами "Разглаживающая"</t>
  </si>
  <si>
    <t>Маска для волос с АНА-кислотами "Регенерирующая"</t>
  </si>
  <si>
    <t>Несмываемые сыворотки для волос</t>
  </si>
  <si>
    <t>Несмываемые спреи для волос</t>
  </si>
  <si>
    <t>Гиалуроновые сыворотки для лица</t>
  </si>
  <si>
    <t>Гиалуроновая сыворотка для лица для жирной и проблемной кожи</t>
  </si>
  <si>
    <t>Гиалуроновая сыворотка для лица для нормальной кожи</t>
  </si>
  <si>
    <t>Гиалуроновая сыворотка для лица для сухой и чувствительной кожи</t>
  </si>
  <si>
    <t>Гиалуроновая сыворотка для лица с лифтинг-эффектом</t>
  </si>
  <si>
    <t>Гиалуроновая сыворотка для лица для кожи вокруг глаз</t>
  </si>
  <si>
    <t>Сыворотки для лица и рук с АНА-кислотами</t>
  </si>
  <si>
    <t>Сыворотка для лица с АНА-кислотами для сухой и чувствительной кожи</t>
  </si>
  <si>
    <t>Сыворотка для лица с АНА-кислотами для жирной и проблемной кожи</t>
  </si>
  <si>
    <t>Сыворотка для лица с АНА-кислотами с лифтинг-эффектом</t>
  </si>
  <si>
    <t>Сыворотка для рук с АНА-кислотами</t>
  </si>
  <si>
    <t>Скраб для лица для нормальной кожи</t>
  </si>
  <si>
    <t>Скраб для лица для зрелой кожи</t>
  </si>
  <si>
    <t>Гель для умывания</t>
  </si>
  <si>
    <t>Гель для умывания для нормальной кожи</t>
  </si>
  <si>
    <t>Гель для умывания для зрелой кожи</t>
  </si>
  <si>
    <t>Гель для душа "Витаминный"</t>
  </si>
  <si>
    <t>Гель для душа "Бодрящий"</t>
  </si>
  <si>
    <t>Гель для душа "Освежающий"</t>
  </si>
  <si>
    <t>Гель для душа "Питательный"</t>
  </si>
  <si>
    <t>Гель для душа "Тонизирующий"</t>
  </si>
  <si>
    <t>Фито-гели для душа (на отварах и омыленных маслах)</t>
  </si>
  <si>
    <t>Фито-гель для душа "Тимьян и можжевельник"</t>
  </si>
  <si>
    <t>Фито-гель для душа "Лаванда и розмарин"</t>
  </si>
  <si>
    <t>Фито-гель для душа "Анис и корица"</t>
  </si>
  <si>
    <t>Фито-гель для душа "Бергамот и базилик"</t>
  </si>
  <si>
    <t>Баттер для тела "Мандариновый"</t>
  </si>
  <si>
    <t>Баттер для тела "Шоколадный"</t>
  </si>
  <si>
    <t>Баттер для тела "Мятный"</t>
  </si>
  <si>
    <t>Баттер для тела "Клубничный"</t>
  </si>
  <si>
    <t>Пилинг для рук с АНА-кислотами</t>
  </si>
  <si>
    <t>Сахарный скраб для тела "Шоколад"</t>
  </si>
  <si>
    <t>Сахарный скраб для тела"Папайя"</t>
  </si>
  <si>
    <t>Сахарный скраб для тела"Малина"</t>
  </si>
  <si>
    <t>Сахарный скраб для тела"Клубника"</t>
  </si>
  <si>
    <t>Сахарный скраб для тела"Ваниль"</t>
  </si>
  <si>
    <t>Соляной скраб для тела"Апельсин"</t>
  </si>
  <si>
    <t>Соляной скраб для тела"Кофе"</t>
  </si>
  <si>
    <t>Соляной скраб для тела"Питахайя"</t>
  </si>
  <si>
    <t>Соляной скраб для тела"Гуава"</t>
  </si>
  <si>
    <t>Соляной скраб для тела"Красный грейпфрут"</t>
  </si>
  <si>
    <t>350 мл.</t>
  </si>
  <si>
    <t>Крем-флюид для рук</t>
  </si>
  <si>
    <t xml:space="preserve">50 мл. </t>
  </si>
  <si>
    <t>Гидрофильные масла для умывания</t>
  </si>
  <si>
    <t>110 мл.</t>
  </si>
  <si>
    <t>Пенки на мыле "с нуля"</t>
  </si>
  <si>
    <t>Мицеллярная цветочная вода</t>
  </si>
  <si>
    <t xml:space="preserve">250 мл.  </t>
  </si>
  <si>
    <t>Тоник для жирной и проблемной кожи "Мятный чай"</t>
  </si>
  <si>
    <t>Тоник для нормальной и сухой кожи "Эхинацея"</t>
  </si>
  <si>
    <t>5 мл</t>
  </si>
  <si>
    <t>Средства для ногтей</t>
  </si>
  <si>
    <t>Масло для ногтей и кутикулы "Кедр"</t>
  </si>
  <si>
    <t>Воск для ногтей и кутикулы "Лимон"</t>
  </si>
  <si>
    <t>Кокосовое масло</t>
  </si>
  <si>
    <t>Цветочные воды</t>
  </si>
  <si>
    <t xml:space="preserve">Мыло "с нуля" (на натуральных маслах) </t>
  </si>
  <si>
    <t>300 мл.</t>
  </si>
  <si>
    <t>Спрей для волос и тела</t>
  </si>
  <si>
    <t>90 мл.</t>
  </si>
  <si>
    <t>Фито-гель для душа "Апельсин и иланг-иланг"</t>
  </si>
  <si>
    <t>Спреи-дезодоранты для тела (на основе природных минеральных кристаллов - квасцов)</t>
  </si>
  <si>
    <t>Пилинг для лица с АНА-кислотами</t>
  </si>
  <si>
    <t>Пилинг для лица с АНА-кислотами для нормальной и смешанной кожи</t>
  </si>
  <si>
    <t>Пилинг для лица с АНА-кислотами для сухой и чувствительной кожи</t>
  </si>
  <si>
    <t>Пилинг для лица с АНА-кислотами для жирной и проблемной кожи</t>
  </si>
  <si>
    <t>Пилинг для лица с АНА-кислотами с лифтинг-эффектом</t>
  </si>
  <si>
    <t>Шампуни для волос с АНА-кислотами</t>
  </si>
  <si>
    <t>Гидрогелевые маски для лица с АНА-кислотами</t>
  </si>
  <si>
    <t>Гидрогелевая маска для лица с АНА-кислотами для жирной и проблемной кожи</t>
  </si>
  <si>
    <t>Гидрогелевая маска для лица с АНА-кислотами для сухой, чувствительной и нормальной кожи</t>
  </si>
  <si>
    <t>Гидрогелевая маска для лица с АНА-кислотами с лифтинг-эффектом</t>
  </si>
  <si>
    <t>Тоник для лица с АНА-кислотами для жирной и проблемной кожи</t>
  </si>
  <si>
    <t>Тоник для лица с АНА-кислотами для нормальной и сухой кожи</t>
  </si>
  <si>
    <t>Тоник для лица с АНА-кислотами с лифтинг-эффектом</t>
  </si>
  <si>
    <t>Подарочные наборы</t>
  </si>
  <si>
    <t>шт.</t>
  </si>
  <si>
    <t>Подарочная упаковка</t>
  </si>
  <si>
    <t>Подарочная коробка 9-101 (17,5x10x4,5)</t>
  </si>
  <si>
    <t>Подарочная коробка 9-128 (14x12x7)</t>
  </si>
  <si>
    <t>Подарочная коробка 9-128 (14x12x7) с ложементом</t>
  </si>
  <si>
    <t>OZ! Пакет</t>
  </si>
  <si>
    <t>от 5000 руб.</t>
  </si>
  <si>
    <t>Сумма заказа</t>
  </si>
  <si>
    <t>Штрихкод</t>
  </si>
  <si>
    <t>Сумма</t>
  </si>
  <si>
    <t>скидки</t>
  </si>
  <si>
    <t>% вашей</t>
  </si>
  <si>
    <t xml:space="preserve">Сумма с </t>
  </si>
  <si>
    <t>учетом скидки</t>
  </si>
  <si>
    <t>Сумма по OZ!</t>
  </si>
  <si>
    <t>Желаемая дата отгрузки</t>
  </si>
  <si>
    <t>Стоимость со скидкой</t>
  </si>
  <si>
    <t>OZ! Organic Zone</t>
  </si>
  <si>
    <t>Покупатель</t>
  </si>
  <si>
    <t>от 10000 руб.</t>
  </si>
  <si>
    <t>Кремы-флюиды для лица и рук</t>
  </si>
  <si>
    <t>Уважаемые партнеры,  обязательно заполните контактную информацию для оформления заказа</t>
  </si>
  <si>
    <t>Морская соль для ванны "Колумбийская арабика"</t>
  </si>
  <si>
    <t>Морская соль для ванны "Тропический банан"</t>
  </si>
  <si>
    <t>Морская соль для ванны "Спелая малина"</t>
  </si>
  <si>
    <t>Морская соль для ванны "Алоэ-вера"</t>
  </si>
  <si>
    <t>Морская соль для ванн "Прованская лаванда"</t>
  </si>
  <si>
    <t>Морская соль для ванн "Сочная клубника"</t>
  </si>
  <si>
    <t>Морская соль для ванн "Остров свежести"</t>
  </si>
  <si>
    <t>Морская соль для ванн "Марокканский апельсин"</t>
  </si>
  <si>
    <t>Антицеллюлитное обертывание "Охлаждающее"</t>
  </si>
  <si>
    <t>Антицеллюлитное обертывание "Разогревающее"</t>
  </si>
  <si>
    <t>Обертывание для похудения "Шоколадное"</t>
  </si>
  <si>
    <t xml:space="preserve">Маска для лица "Очищающая" для жирной и проблемной кожи </t>
  </si>
  <si>
    <t xml:space="preserve">Маска для лица "Увлажняющая" для сухой и чувствительной кожи </t>
  </si>
  <si>
    <t xml:space="preserve">Маска для лица "Омолаживающая" с лифтинг-эффектом </t>
  </si>
  <si>
    <t>Крем-флюид для жирной кожи</t>
  </si>
  <si>
    <t>Крем-флюид для нормальной кожи</t>
  </si>
  <si>
    <t>Крем-флюид для сухой и чувствительной кожи</t>
  </si>
  <si>
    <t>Крем-флюид с лифтинг-эффектом</t>
  </si>
  <si>
    <t>Масло какао нерафинированное</t>
  </si>
  <si>
    <t>Масло ши (каритэ) нерафинированное</t>
  </si>
  <si>
    <t>Альгинатная маска "Моментальный эффект" с эффектом охлаждения</t>
  </si>
  <si>
    <t>Альгинатная маска "Экстра увлажнение" с аллантоином</t>
  </si>
  <si>
    <t>Альгинатная маска "SPA уход" со спирулиной</t>
  </si>
  <si>
    <t>Альгинатная маска "Омолаживающая" с антиоксидантами и витамином С</t>
  </si>
  <si>
    <t xml:space="preserve">Несмываемый спрей-кондиционер для стимулирования роста и укрепления волос </t>
  </si>
  <si>
    <t xml:space="preserve">Несмываемый спрей-кондиционер для разглаживания и увлажнения волос </t>
  </si>
  <si>
    <t xml:space="preserve">Несмываемый увлажняющий  спрей для волос и тела </t>
  </si>
  <si>
    <t>Тоник для зрелой кожи "Протеины шелка"</t>
  </si>
  <si>
    <t>Несмываемый спрей-кондиционер для волос с эффектом ламинирования</t>
  </si>
  <si>
    <t>Баттеры (взбитые масла)</t>
  </si>
  <si>
    <t>Баттер  для тела "Кокосовый"</t>
  </si>
  <si>
    <t xml:space="preserve">                                                                                                                                                                                     Соли для ванн</t>
  </si>
  <si>
    <t>Крем для тела "Горная лаванда"</t>
  </si>
  <si>
    <t>Крем для тела "Ванильный капучино"</t>
  </si>
  <si>
    <t>Крем для тела "Клубничный коктейль"</t>
  </si>
  <si>
    <t>Крем для тела "Дикая малина"</t>
  </si>
  <si>
    <t>Крем для тела "Цитрусовый фреш"</t>
  </si>
  <si>
    <t>Маска для лица "Освежающая" для нормальной кожи</t>
  </si>
  <si>
    <t>Натуральная цветочная вода Розмарина</t>
  </si>
  <si>
    <t xml:space="preserve">Натуральная цветочная вода Лаванды </t>
  </si>
  <si>
    <t xml:space="preserve">Натуральная цветочная вода Полыни </t>
  </si>
  <si>
    <t>Натуральная цветочная вода Розы</t>
  </si>
  <si>
    <t>Натуральная цветочная вода Лопуха</t>
  </si>
  <si>
    <t>Натуральная цветочная вода Мяты</t>
  </si>
  <si>
    <t>Натуральная цветочная вода Ромашки лекарственной</t>
  </si>
  <si>
    <t>Натуральная цветочная вода Сосны Крымской</t>
  </si>
  <si>
    <t>Натуральная цветочная вода Шалфея</t>
  </si>
  <si>
    <t>Альгинатная маска "Деликатная" для чувствительной кожи</t>
  </si>
  <si>
    <t>Альгинатная маска "Глубокое очищение" с зеленой глиной</t>
  </si>
  <si>
    <t>Альгинатная маска "Лифтинг эффект" с каолином и гиалуроновой кослотой</t>
  </si>
  <si>
    <t xml:space="preserve">Шампунь "Увлажнение и восстановление" для сухих и поврежденных волос </t>
  </si>
  <si>
    <t xml:space="preserve">Шампунь "Укрепление и питание"  для всех типов волос  </t>
  </si>
  <si>
    <t>Шампунь "Эффект ламинирования"  для секущихся и ослабленных</t>
  </si>
  <si>
    <t>Шампунь "Интенсивный рост"  против выпадения и для роста волос</t>
  </si>
  <si>
    <t>Шампунь "Блеск и сияние"  для окрашенных волос</t>
  </si>
  <si>
    <t>Шампунь  "Очищение и нормализация"  для жирных у корней и сухих на кончиках волос</t>
  </si>
  <si>
    <t xml:space="preserve">Шампунь "Гладкость и эластичность"  для нормальных волос </t>
  </si>
  <si>
    <t xml:space="preserve">Бальзам "Увлажнение и восстановление"  для сухих и поврежденных волос </t>
  </si>
  <si>
    <t xml:space="preserve">Бальзам "Укрепление и питание"  для всех типов волос </t>
  </si>
  <si>
    <t xml:space="preserve">Бальзам "Эффект ламинирования"  для секущихся и ослабленных волос </t>
  </si>
  <si>
    <t xml:space="preserve">Бальзам "Интенсивный рост" против выпадения и  для роста волос </t>
  </si>
  <si>
    <t>Бальзам  "Блеск и сияние"  для окрашенных волос</t>
  </si>
  <si>
    <t xml:space="preserve">Бальзам "Очищение и нормализация"  для жирных у корней и сухих на кончиках волос </t>
  </si>
  <si>
    <t xml:space="preserve">Бальзам "Гладкость и эластичность"  для нормальных волос  </t>
  </si>
  <si>
    <t>Пенка для интимной гигиены</t>
  </si>
  <si>
    <t>Несмываемая сыворотка для волос "Укрепление и увлажнение"</t>
  </si>
  <si>
    <t>Несмываемая сыворотка для волос "С эффектом ламинирования"</t>
  </si>
  <si>
    <t>Несмываемая сыворотка для кончиков волос "Против ломкости"</t>
  </si>
  <si>
    <t>Скраб для лица для жирной и проблемной кожи</t>
  </si>
  <si>
    <t>Скраб для лица для сухой и чувствительной кожи</t>
  </si>
  <si>
    <t>Гель для умывания для жирной и проблемной кожи</t>
  </si>
  <si>
    <t>Гель для умывания для сухой и чувствительной кожи</t>
  </si>
  <si>
    <t>Спрей-дезодорант для тела "Свежая мята"</t>
  </si>
  <si>
    <t>Спрей-дезодорант для тела "Ледяной цитрус"</t>
  </si>
  <si>
    <t>Спрей-дезодорант для тела "Чайное дерево"</t>
  </si>
  <si>
    <t>Шампунь "Питание, увлажнение, восстановление" с АНА-кислотами</t>
  </si>
  <si>
    <t>Шампунь  "Для роста и против выпадения волос" с АНА-кислотами</t>
  </si>
  <si>
    <t xml:space="preserve">Шампунь "Ламинирование волос" с АНА-кислотами </t>
  </si>
  <si>
    <t xml:space="preserve">Бальзам-кондиционер "Питание, увлажнение, восстановление" с АНА-кислотами </t>
  </si>
  <si>
    <t>Бальзам-кондиционер "Для роста и против выпадения волос" с АНА-кислотами</t>
  </si>
  <si>
    <t xml:space="preserve">Бальзам-кондиционер "Ламинирование волос"  с АНА-кислотами </t>
  </si>
  <si>
    <t>Сыворотка для лица с АНА-кислотами для нормальной и смешанной кожи</t>
  </si>
  <si>
    <t>Морская соль для ванны "Французская ваниль"</t>
  </si>
  <si>
    <t>Морская соль для ванны "Индонезийский кокос"</t>
  </si>
  <si>
    <t>Горячий скраб для тела антицелюллитный</t>
  </si>
  <si>
    <t>Маска для лица "Нормализующая", сужает поры, избавляет от черных точек</t>
  </si>
  <si>
    <t xml:space="preserve">Крем для лица для жирной и проблемной кожи  с гиалуроновой кислотой и маслом чайного дерева </t>
  </si>
  <si>
    <t xml:space="preserve">Крем для лица для сухой и чувствительной кожи с гиалуроновой кислотой и маслом арганы </t>
  </si>
  <si>
    <t xml:space="preserve">Крем для рук питательный "Сладкая питайя"  </t>
  </si>
  <si>
    <t xml:space="preserve">Крем для рук стимулирующий  "Вербена лимонная" </t>
  </si>
  <si>
    <t>130 гр.</t>
  </si>
  <si>
    <t xml:space="preserve">130 гр. </t>
  </si>
  <si>
    <t>INNATURE</t>
  </si>
  <si>
    <t>Позиции в коробках отгружаются кратно 8</t>
  </si>
  <si>
    <t>Крем для кожи вокруг глаз с гиалуроновой кислотой  и маслом зародышей пшеницы(в коробочке)</t>
  </si>
  <si>
    <t>Подарочный набор №1 (Гиалуроновая сыворотка для лица для жирной кожи, 50 мл
Гиалуроновая сыворотка для лица для кожи вокруг глаз, 50 мл)</t>
  </si>
  <si>
    <t>Подарочный набор №2  (Гиалуроновая сыворотка для лица для сухой кожи, 50 мл)
Гиалуроновая сыворотка для лица для кожи вокруг глаз, 50 мл</t>
  </si>
  <si>
    <t>Подарочный набор №3 (Гиалуроновая сыворотка для лица с лифтинг-эффектом, 50 мл
Гиалуроновая сыворотка для лица для кожи вокруг глаз, 50 мл)</t>
  </si>
  <si>
    <t>Подарочный набор №4 (Гиалуроновая сыворотка для лица для нормальной кожи, 50 мл
Гиалуроновая сыворотка для лица для кожи вокруг глаз, 50 мл)</t>
  </si>
  <si>
    <t>Подарочный набор №5 (Несмываемая сыворотка для волос с ламинирующим эффектом  (на миндальном и аргановом маслах), 50 мл
Гиалуроновая сыворотка для лица для нормальной кожи, 50 мл)</t>
  </si>
  <si>
    <t>Подарочный набор №6 (Несмываемая сыворотка для кончиков волос против ломкости (с маслами брокколи и авокадо), 50 мл
Гиалуроновая сыворотка для лица для кожи вокруг глаз, 50 мл)</t>
  </si>
  <si>
    <t>Подарочный набор №7  (Несмываемая сыворотка для гладкости и шелковистости волос (с AHA - кислотами), 50 мл
Гиалуроновая сыворотка для лица с лифтинг-эффектом, 50 мл)</t>
  </si>
  <si>
    <t>Подарочный набор №8  (Несмываемый увлажняющий  спрей для волос и тела (с цветочной водой розы и эфирным маслом апельсина), 110 мл
Несмываемый спрей-кондиционер для волос с эффектом ламинирования (с маслом брокколи и протеинами пшеницы), 110 мл
Дезодорант для тела с эфирными маслами "Ледяной цитрус", 110 мл)</t>
  </si>
  <si>
    <t>Подарочный набор №9  (Несмываемый увлажняющий  спрей для волос и тела (с цветочной водой розы и эфирным маслом апельсина), 110 мл
Несмываемый спрей-кондиционер для волос с эффектом ламинирования (с маслом брокколи и протеинами пшеницы), 110 мл
Несмываемый спрей-кондиционер для укрепления и роста волос (на отваре коры дуба и цветочной воде шалфея), 110 мл)</t>
  </si>
  <si>
    <t>Подарочный набор №10 (Шампунь против выпадения и для роста волос "Интенсивный рост", 250 мл
Бальзам-кондиционер против выпадения и для роста волос "Интенсивный рост", 250 мл)</t>
  </si>
  <si>
    <t>Подарочный набор №11  (Шампунь для жирных у корней и сухих на кончиках волос "Очищение и нормализация", 250 мл
Бальзам-кондиционер для жирных у корней и сухих на кончиках волос "Очищение и нормализация", 250 мл)</t>
  </si>
  <si>
    <t>Подарочный набор №12  (Шампунь для нормальных волос "Гладкость и эластичность", 250 мл
Бальзам-кондиционер для нормальных волос "Гладкость и эластичность", 250 мл)</t>
  </si>
  <si>
    <t>Подарочный набор №13 (Шампунь для всех типов волос "Укрепление и питание", 250 мл
Бальзам-кондиционер для всех типов волос "Укрепление и питание", 250 мл)</t>
  </si>
  <si>
    <t>Подарочный набор №14  (Шампунь для секущихся и ослабленных волос "Эффект ламинирования", 250 мл
Бальзам-кондиционер для секущихся и ослабленных волос "Эффект ламинирования", 250 мл)</t>
  </si>
  <si>
    <t>Подарочный набор №15  (Шампунь для сухих и поврежденных волос "Увлажнение и восстановление", 250 мл
Бальзам-кондиционер для сухих и поврежденных волос "Увлажнение и восстановление", 250 мл)</t>
  </si>
  <si>
    <t>Подарочный набор №16  (Шампунь для окрашенных волос "Блеск и сияние", 250 мл
Бальзам-кондиционер для окрашенных волос "Блеск и сияние", 250 мл)</t>
  </si>
  <si>
    <t>Подарочный набор №17 (Тоник для зрелой кожи "Протеины шелка", 250 мл
Мицеллярная цветочная вода для очищения кожи лица, 250 мл)</t>
  </si>
  <si>
    <t>Подарочный набор №18 (Тоник для жирной и проблемной кожи "Мятный чай", 250 мл
Мицеллярная цветочная вода для очищения кожи лица, 250 мл)</t>
  </si>
  <si>
    <t>Подарочный набор №19 (Тоник для нормальной и сухой кожи "Эхинацея", 250 мл
Мицеллярная цветочная вода для очищения кожи лица, 250 мл)</t>
  </si>
  <si>
    <t>Минимальная розничная цена</t>
  </si>
  <si>
    <t>TINTO</t>
  </si>
  <si>
    <t>Гидрофильное масло для жирной кожи "Эвкалипт и бергамот"</t>
  </si>
  <si>
    <t>Гидрофильное масло для сухой и чувствительной  кожи  "Сандал и Лаванда"</t>
  </si>
  <si>
    <t>Гидрофильное масло для нормальной кожи  "Апельсин и сосна"</t>
  </si>
  <si>
    <t>Гидрофильное масло для зрелой кожи  "Лимон и жасмин"</t>
  </si>
  <si>
    <t>Пенка для умывания для жирной и комбинированной кожи</t>
  </si>
  <si>
    <t>Пенка для умывания для нормальной кожи</t>
  </si>
  <si>
    <t>Пенка для умывания для сухой и чувствительной кожи</t>
  </si>
  <si>
    <t>Пенка для умывания для зрелой кожи</t>
  </si>
  <si>
    <t xml:space="preserve">Мыло "Горький шоколад" </t>
  </si>
  <si>
    <t>Мыло "Кастильское"</t>
  </si>
  <si>
    <t xml:space="preserve">Мыло "Имбирное" </t>
  </si>
  <si>
    <t>Мыло "Гассул"</t>
  </si>
  <si>
    <t xml:space="preserve">Мыло "Глинтвейн" </t>
  </si>
  <si>
    <t xml:space="preserve">Мыло "Цитрус" </t>
  </si>
  <si>
    <t>Мыло "Медовое"</t>
  </si>
  <si>
    <t xml:space="preserve">Мыло "Освежающее" </t>
  </si>
  <si>
    <t>Мыло "Лесное"</t>
  </si>
  <si>
    <t>Мыло «Лавандовое»</t>
  </si>
  <si>
    <t>Тканевая маска "Комплексный уход"</t>
  </si>
  <si>
    <t>20 мл</t>
  </si>
  <si>
    <t>Тканевая маска "Матирующая"</t>
  </si>
  <si>
    <t>Тканевая маска "Лифтинг- эффект"</t>
  </si>
  <si>
    <t>Новинка! Тканевые маски для лица</t>
  </si>
  <si>
    <t>Тканевая маска "Лифтинг- эффект" в шоу боксе</t>
  </si>
  <si>
    <t>Тканевая маска "Матирующая" в шоу боксе</t>
  </si>
  <si>
    <t>25 шт</t>
  </si>
  <si>
    <t xml:space="preserve"> Шоу бокс для тканевой маски "Лифтинг- эффект"</t>
  </si>
  <si>
    <t>1 шт</t>
  </si>
  <si>
    <t xml:space="preserve"> Шоу бокс для тканевой маски "Комплексный уход"</t>
  </si>
  <si>
    <t xml:space="preserve"> Шоу бокс для тканевой маски "Матирующая"</t>
  </si>
  <si>
    <t xml:space="preserve">Тканевая маска "Комплексный уход" в шоу боксе </t>
  </si>
  <si>
    <t xml:space="preserve">Крем для ног от мозолей и натоптышей  "Шелковые пяточки" </t>
  </si>
  <si>
    <t>SEPTOPROF</t>
  </si>
  <si>
    <t>OZ!Baby  Несмываемый спрей для волос детский</t>
  </si>
  <si>
    <t>OZ!Baby  Несмываемая сыворотка для волос детская</t>
  </si>
  <si>
    <t xml:space="preserve">OZ!Baby  Средство для купания детей </t>
  </si>
  <si>
    <t>OZ!Baby Крем питательный для детей</t>
  </si>
  <si>
    <t xml:space="preserve">75 мл. </t>
  </si>
  <si>
    <t>390р.</t>
  </si>
  <si>
    <t>340р.</t>
  </si>
  <si>
    <t>OZ Baby</t>
  </si>
  <si>
    <t>OZ!Baby  Шампунь  детский</t>
  </si>
  <si>
    <t>EcoBox</t>
  </si>
  <si>
    <t>110мл.</t>
  </si>
  <si>
    <t>30мл.</t>
  </si>
  <si>
    <t>250мл.</t>
  </si>
  <si>
    <t>75мл.</t>
  </si>
  <si>
    <t>OZ! Detox Несмываемая ночная детокс-маска для лица с гелем алоэ-вера и маслом зародышей пшеницы</t>
  </si>
  <si>
    <t>OZ! Detox Полирующий крем-скраб для лица с маслами ши и зародышей пшеницы</t>
  </si>
  <si>
    <t>Внимание: Прайс представлен на 9 страницах (закладки внизу страницы)!</t>
  </si>
  <si>
    <t>OZ Detox</t>
  </si>
  <si>
    <t xml:space="preserve">OZ! Detox Пилинг-скатка для лица </t>
  </si>
  <si>
    <t>OZ! Detox Гиалуроновый тоник для лица с алоэ-вера и глицерином</t>
  </si>
  <si>
    <t>OZ! Detox Питательный крем для тела с кокосовым маслом</t>
  </si>
  <si>
    <t>OZ! Detox Крем для лица увлажняющий с малами ши и абрикосовой косточки</t>
  </si>
  <si>
    <t>OZ! Detox Сыворотка для лица увлажняющая с гиалуроновой кислотой</t>
  </si>
  <si>
    <t>Временно недоступен к заказу</t>
  </si>
</sst>
</file>

<file path=xl/styles.xml><?xml version="1.0" encoding="utf-8"?>
<styleSheet xmlns="http://schemas.openxmlformats.org/spreadsheetml/2006/main">
  <numFmts count="9">
    <numFmt numFmtId="44" formatCode="_-* #,##0.00\ &quot;₽&quot;_-;\-* #,##0.00\ &quot;₽&quot;_-;_-* &quot;-&quot;??\ &quot;₽&quot;_-;_-@_-"/>
    <numFmt numFmtId="164" formatCode="#,##0&quot;р.&quot;;[Red]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8" formatCode="#,##0.00&quot;р.&quot;"/>
    <numFmt numFmtId="169" formatCode="#,##0&quot;р.&quot;"/>
    <numFmt numFmtId="170" formatCode="#,##0\ &quot;р.&quot;"/>
    <numFmt numFmtId="173" formatCode="000000"/>
    <numFmt numFmtId="174" formatCode="_-* #,##0.00[$р.-419]_-;\-* #,##0.00[$р.-419]_-;_-* &quot;-&quot;??[$р.-419]_-;_-@_-"/>
  </numFmts>
  <fonts count="44">
    <font>
      <sz val="11"/>
      <color theme="1"/>
      <name val="Calibri"/>
      <family val="2"/>
      <charset val="204"/>
      <scheme val="minor"/>
    </font>
    <font>
      <sz val="12"/>
      <color theme="1"/>
      <name val="Arial Narrow"/>
      <family val="2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sz val="12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b/>
      <sz val="11"/>
      <name val="Geometria Sans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rgb="FFFF0000"/>
      <name val="Arial Cyr"/>
      <charset val="204"/>
    </font>
    <font>
      <sz val="10"/>
      <color rgb="FF0070C0"/>
      <name val="Arial Cyr"/>
      <charset val="204"/>
    </font>
    <font>
      <sz val="11"/>
      <color rgb="FF002060"/>
      <name val="Arial"/>
      <family val="2"/>
      <charset val="204"/>
    </font>
    <font>
      <b/>
      <sz val="9"/>
      <color rgb="FF573E37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rgb="FFFEFCE2"/>
      <name val="Calibri"/>
      <family val="2"/>
      <charset val="204"/>
      <scheme val="minor"/>
    </font>
    <font>
      <b/>
      <i/>
      <sz val="11"/>
      <color rgb="FFBB096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rgb="FFFF0000"/>
      <name val="Arial Cyr"/>
      <charset val="204"/>
    </font>
    <font>
      <b/>
      <sz val="14"/>
      <color rgb="FF573E37"/>
      <name val="Calibri"/>
      <family val="2"/>
      <charset val="204"/>
      <scheme val="minor"/>
    </font>
    <font>
      <b/>
      <sz val="14"/>
      <color rgb="FF278F0B"/>
      <name val="Calibri"/>
      <family val="2"/>
      <charset val="204"/>
      <scheme val="minor"/>
    </font>
    <font>
      <b/>
      <sz val="14"/>
      <color rgb="FF3B7C0A"/>
      <name val="Calibri"/>
      <family val="2"/>
      <charset val="204"/>
      <scheme val="minor"/>
    </font>
    <font>
      <sz val="14"/>
      <color rgb="FF573E37"/>
      <name val="Calibri"/>
      <family val="2"/>
      <charset val="204"/>
      <scheme val="minor"/>
    </font>
    <font>
      <sz val="14"/>
      <color rgb="FF278F0B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rgb="FFFDF6CF"/>
      <name val="Calibri"/>
      <family val="2"/>
      <charset val="204"/>
      <scheme val="minor"/>
    </font>
    <font>
      <b/>
      <i/>
      <sz val="11"/>
      <color theme="5" tint="-0.249977111117893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D790D"/>
        <bgColor indexed="64"/>
      </patternFill>
    </fill>
    <fill>
      <patternFill patternType="solid">
        <fgColor rgb="FFFEFCE2"/>
        <bgColor indexed="64"/>
      </patternFill>
    </fill>
    <fill>
      <patternFill patternType="solid">
        <fgColor rgb="FF4596A1"/>
        <bgColor indexed="64"/>
      </patternFill>
    </fill>
    <fill>
      <patternFill patternType="solid">
        <fgColor rgb="FFF6993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EE5E4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auto="1"/>
      </right>
      <top style="thin">
        <color theme="1" tint="0.249977111117893"/>
      </top>
      <bottom style="thin">
        <color auto="1"/>
      </bottom>
      <diagonal/>
    </border>
    <border>
      <left style="thin">
        <color auto="1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auto="1"/>
      </left>
      <right/>
      <top style="thin">
        <color auto="1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auto="1"/>
      </right>
      <top style="thin">
        <color theme="1" tint="0.249977111117893"/>
      </top>
      <bottom/>
      <diagonal/>
    </border>
    <border>
      <left style="thin">
        <color auto="1"/>
      </left>
      <right style="thin">
        <color auto="1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auto="1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auto="1"/>
      </top>
      <bottom style="thin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0" fillId="7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/>
    <xf numFmtId="0" fontId="0" fillId="0" borderId="0" xfId="0" applyFill="1"/>
    <xf numFmtId="1" fontId="0" fillId="0" borderId="0" xfId="0" applyNumberForma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5" fillId="0" borderId="1" xfId="0" applyNumberFormat="1" applyFont="1" applyBorder="1" applyAlignment="1">
      <alignment vertical="center" wrapText="1"/>
    </xf>
    <xf numFmtId="0" fontId="0" fillId="0" borderId="0" xfId="0" applyNumberFormat="1" applyAlignment="1">
      <alignment horizontal="left"/>
    </xf>
    <xf numFmtId="0" fontId="5" fillId="0" borderId="0" xfId="1" applyFont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0" xfId="0" applyFont="1" applyBorder="1"/>
    <xf numFmtId="0" fontId="16" fillId="0" borderId="0" xfId="0" applyFont="1" applyAlignment="1">
      <alignment horizontal="justify" vertical="center"/>
    </xf>
    <xf numFmtId="0" fontId="0" fillId="0" borderId="0" xfId="0" applyProtection="1"/>
    <xf numFmtId="0" fontId="0" fillId="3" borderId="0" xfId="0" applyFill="1" applyBorder="1"/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169" fontId="5" fillId="0" borderId="2" xfId="0" applyNumberFormat="1" applyFont="1" applyBorder="1" applyAlignment="1">
      <alignment vertical="center" wrapText="1"/>
    </xf>
    <xf numFmtId="168" fontId="5" fillId="0" borderId="2" xfId="0" applyNumberFormat="1" applyFont="1" applyBorder="1" applyAlignment="1">
      <alignment vertical="center" wrapText="1"/>
    </xf>
    <xf numFmtId="0" fontId="25" fillId="0" borderId="0" xfId="0" applyFont="1" applyBorder="1"/>
    <xf numFmtId="0" fontId="5" fillId="0" borderId="1" xfId="0" applyFont="1" applyBorder="1" applyAlignment="1">
      <alignment horizontal="center" vertical="center" wrapText="1"/>
    </xf>
    <xf numFmtId="0" fontId="16" fillId="0" borderId="0" xfId="0" applyFont="1" applyFill="1" applyBorder="1" applyAlignment="1" applyProtection="1">
      <alignment horizontal="right"/>
    </xf>
    <xf numFmtId="14" fontId="16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Protection="1"/>
    <xf numFmtId="0" fontId="0" fillId="0" borderId="0" xfId="0" applyFont="1" applyFill="1" applyBorder="1" applyProtection="1"/>
    <xf numFmtId="0" fontId="18" fillId="0" borderId="0" xfId="0" applyFont="1" applyFill="1" applyBorder="1" applyProtection="1"/>
    <xf numFmtId="0" fontId="18" fillId="0" borderId="0" xfId="0" applyFont="1" applyFill="1" applyProtection="1"/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Protection="1"/>
    <xf numFmtId="0" fontId="0" fillId="0" borderId="0" xfId="0" applyFill="1" applyProtection="1"/>
    <xf numFmtId="0" fontId="0" fillId="0" borderId="0" xfId="0" applyFill="1" applyBorder="1" applyProtection="1"/>
    <xf numFmtId="0" fontId="13" fillId="0" borderId="0" xfId="0" applyFont="1" applyFill="1" applyAlignment="1" applyProtection="1">
      <alignment wrapText="1"/>
    </xf>
    <xf numFmtId="0" fontId="26" fillId="0" borderId="0" xfId="0" applyFont="1" applyFill="1" applyBorder="1" applyProtection="1"/>
    <xf numFmtId="0" fontId="27" fillId="0" borderId="20" xfId="0" applyFont="1" applyFill="1" applyBorder="1" applyAlignment="1" applyProtection="1">
      <alignment horizontal="center" vertical="center" wrapText="1"/>
    </xf>
    <xf numFmtId="0" fontId="27" fillId="0" borderId="17" xfId="0" applyFont="1" applyFill="1" applyBorder="1" applyAlignment="1" applyProtection="1">
      <alignment horizontal="center" vertical="center" wrapText="1"/>
    </xf>
    <xf numFmtId="0" fontId="27" fillId="0" borderId="22" xfId="0" applyFont="1" applyFill="1" applyBorder="1" applyAlignment="1" applyProtection="1">
      <alignment horizontal="center" vertical="center" wrapText="1"/>
    </xf>
    <xf numFmtId="0" fontId="27" fillId="0" borderId="23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/>
    <xf numFmtId="0" fontId="31" fillId="0" borderId="0" xfId="0" applyFont="1" applyFill="1" applyProtection="1"/>
    <xf numFmtId="169" fontId="31" fillId="0" borderId="15" xfId="0" applyNumberFormat="1" applyFont="1" applyFill="1" applyBorder="1" applyAlignment="1" applyProtection="1">
      <alignment horizontal="center" vertical="center" wrapText="1"/>
      <protection hidden="1"/>
    </xf>
    <xf numFmtId="9" fontId="31" fillId="0" borderId="15" xfId="0" applyNumberFormat="1" applyFont="1" applyFill="1" applyBorder="1" applyAlignment="1" applyProtection="1">
      <alignment horizontal="center" vertical="center" wrapText="1"/>
      <protection hidden="1"/>
    </xf>
    <xf numFmtId="169" fontId="31" fillId="0" borderId="14" xfId="0" applyNumberFormat="1" applyFont="1" applyFill="1" applyBorder="1" applyAlignment="1" applyProtection="1">
      <alignment horizontal="center" vertical="center" wrapText="1"/>
      <protection hidden="1"/>
    </xf>
    <xf numFmtId="9" fontId="31" fillId="0" borderId="14" xfId="0" applyNumberFormat="1" applyFont="1" applyFill="1" applyBorder="1" applyAlignment="1" applyProtection="1">
      <alignment horizontal="center" vertical="center" wrapText="1"/>
      <protection hidden="1"/>
    </xf>
    <xf numFmtId="169" fontId="31" fillId="0" borderId="16" xfId="0" applyNumberFormat="1" applyFont="1" applyFill="1" applyBorder="1" applyAlignment="1" applyProtection="1">
      <alignment horizontal="center" vertical="center" wrapText="1"/>
      <protection hidden="1"/>
    </xf>
    <xf numFmtId="9" fontId="31" fillId="0" borderId="18" xfId="3" applyFont="1" applyFill="1" applyBorder="1" applyAlignment="1" applyProtection="1">
      <alignment horizontal="center" vertical="center" wrapText="1"/>
      <protection hidden="1"/>
    </xf>
    <xf numFmtId="0" fontId="32" fillId="6" borderId="1" xfId="0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 wrapText="1"/>
      <protection locked="0"/>
    </xf>
    <xf numFmtId="1" fontId="0" fillId="0" borderId="1" xfId="0" applyNumberFormat="1" applyFont="1" applyBorder="1" applyAlignment="1">
      <alignment horizontal="center" vertical="center" wrapText="1"/>
    </xf>
    <xf numFmtId="169" fontId="5" fillId="0" borderId="1" xfId="0" applyNumberFormat="1" applyFont="1" applyBorder="1" applyAlignment="1">
      <alignment horizontal="right" vertical="center" wrapText="1"/>
    </xf>
    <xf numFmtId="169" fontId="5" fillId="0" borderId="2" xfId="0" applyNumberFormat="1" applyFont="1" applyBorder="1" applyAlignment="1">
      <alignment horizontal="righ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70" fontId="5" fillId="0" borderId="2" xfId="0" applyNumberFormat="1" applyFont="1" applyBorder="1" applyAlignment="1">
      <alignment vertical="center" wrapText="1"/>
    </xf>
    <xf numFmtId="170" fontId="5" fillId="0" borderId="1" xfId="0" applyNumberFormat="1" applyFont="1" applyBorder="1" applyAlignment="1">
      <alignment vertical="center" wrapText="1"/>
    </xf>
    <xf numFmtId="170" fontId="0" fillId="0" borderId="1" xfId="0" applyNumberFormat="1" applyFont="1" applyBorder="1" applyAlignment="1">
      <alignment horizontal="right" vertical="center"/>
    </xf>
    <xf numFmtId="1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169" fontId="5" fillId="0" borderId="8" xfId="0" applyNumberFormat="1" applyFont="1" applyBorder="1" applyAlignment="1">
      <alignment vertical="center" wrapText="1"/>
    </xf>
    <xf numFmtId="0" fontId="29" fillId="0" borderId="0" xfId="0" applyFont="1" applyFill="1" applyBorder="1" applyAlignment="1" applyProtection="1"/>
    <xf numFmtId="0" fontId="33" fillId="0" borderId="0" xfId="0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5" fillId="0" borderId="0" xfId="0" applyFont="1" applyFill="1"/>
    <xf numFmtId="0" fontId="35" fillId="0" borderId="1" xfId="0" applyFont="1" applyBorder="1" applyAlignment="1">
      <alignment horizontal="left" vertical="center" wrapText="1"/>
    </xf>
    <xf numFmtId="169" fontId="35" fillId="0" borderId="1" xfId="0" applyNumberFormat="1" applyFont="1" applyFill="1" applyBorder="1" applyAlignment="1" applyProtection="1">
      <alignment horizontal="right" vertical="center" wrapText="1"/>
      <protection hidden="1"/>
    </xf>
    <xf numFmtId="9" fontId="35" fillId="0" borderId="1" xfId="3" applyFont="1" applyFill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>
      <alignment vertical="center"/>
    </xf>
    <xf numFmtId="1" fontId="0" fillId="0" borderId="4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" fontId="0" fillId="0" borderId="8" xfId="0" applyNumberFormat="1" applyFont="1" applyBorder="1" applyAlignment="1">
      <alignment horizontal="center" vertical="center" wrapText="1"/>
    </xf>
    <xf numFmtId="169" fontId="5" fillId="0" borderId="10" xfId="0" applyNumberFormat="1" applyFont="1" applyBorder="1" applyAlignment="1">
      <alignment vertical="center" wrapText="1"/>
    </xf>
    <xf numFmtId="169" fontId="5" fillId="0" borderId="8" xfId="0" applyNumberFormat="1" applyFont="1" applyBorder="1" applyAlignment="1">
      <alignment horizontal="right" vertical="center"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9" fontId="5" fillId="0" borderId="9" xfId="0" applyNumberFormat="1" applyFont="1" applyBorder="1" applyAlignment="1">
      <alignment vertical="center" wrapText="1"/>
    </xf>
    <xf numFmtId="1" fontId="5" fillId="0" borderId="6" xfId="0" applyNumberFormat="1" applyFont="1" applyBorder="1" applyAlignment="1" applyProtection="1">
      <alignment horizontal="center" vertical="center" wrapText="1"/>
      <protection locked="0"/>
    </xf>
    <xf numFmtId="170" fontId="5" fillId="0" borderId="8" xfId="0" applyNumberFormat="1" applyFont="1" applyBorder="1" applyAlignment="1">
      <alignment horizontal="right" vertical="center" wrapText="1"/>
    </xf>
    <xf numFmtId="170" fontId="5" fillId="0" borderId="10" xfId="0" applyNumberFormat="1" applyFont="1" applyBorder="1" applyAlignment="1">
      <alignment vertical="center" wrapText="1"/>
    </xf>
    <xf numFmtId="170" fontId="5" fillId="0" borderId="8" xfId="0" applyNumberFormat="1" applyFont="1" applyBorder="1" applyAlignment="1">
      <alignment vertical="center" wrapText="1"/>
    </xf>
    <xf numFmtId="170" fontId="5" fillId="0" borderId="9" xfId="0" applyNumberFormat="1" applyFont="1" applyBorder="1" applyAlignment="1">
      <alignment vertical="center" wrapText="1"/>
    </xf>
    <xf numFmtId="0" fontId="37" fillId="3" borderId="1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22" fillId="0" borderId="0" xfId="0" applyFont="1"/>
    <xf numFmtId="0" fontId="16" fillId="0" borderId="0" xfId="0" applyFont="1"/>
    <xf numFmtId="170" fontId="5" fillId="0" borderId="1" xfId="0" applyNumberFormat="1" applyFont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24" fillId="4" borderId="0" xfId="0" applyFont="1" applyFill="1" applyBorder="1" applyAlignment="1">
      <alignment vertical="center" wrapText="1"/>
    </xf>
    <xf numFmtId="0" fontId="24" fillId="4" borderId="26" xfId="0" applyFont="1" applyFill="1" applyBorder="1" applyAlignment="1">
      <alignment vertical="center" wrapText="1"/>
    </xf>
    <xf numFmtId="0" fontId="38" fillId="0" borderId="0" xfId="0" applyNumberFormat="1" applyFont="1" applyAlignment="1">
      <alignment horizontal="left"/>
    </xf>
    <xf numFmtId="0" fontId="38" fillId="0" borderId="0" xfId="0" applyFont="1"/>
    <xf numFmtId="169" fontId="3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6" fillId="5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/>
    <xf numFmtId="1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left"/>
    </xf>
    <xf numFmtId="0" fontId="38" fillId="0" borderId="0" xfId="0" applyNumberFormat="1" applyFont="1" applyFill="1" applyAlignment="1">
      <alignment horizontal="left"/>
    </xf>
    <xf numFmtId="0" fontId="0" fillId="0" borderId="0" xfId="0" applyFont="1" applyBorder="1"/>
    <xf numFmtId="0" fontId="27" fillId="0" borderId="0" xfId="0" applyFont="1" applyFill="1" applyAlignment="1" applyProtection="1">
      <alignment horizontal="center"/>
    </xf>
    <xf numFmtId="164" fontId="31" fillId="0" borderId="0" xfId="3" applyNumberFormat="1" applyFont="1" applyFill="1" applyBorder="1" applyAlignment="1" applyProtection="1">
      <alignment horizontal="center" vertical="center" wrapText="1"/>
      <protection hidden="1"/>
    </xf>
    <xf numFmtId="169" fontId="31" fillId="0" borderId="1" xfId="0" applyNumberFormat="1" applyFont="1" applyFill="1" applyBorder="1" applyAlignment="1" applyProtection="1">
      <alignment horizontal="center" vertical="center" wrapText="1"/>
      <protection hidden="1"/>
    </xf>
    <xf numFmtId="9" fontId="31" fillId="0" borderId="1" xfId="3" applyFont="1" applyFill="1" applyBorder="1" applyAlignment="1" applyProtection="1">
      <alignment horizontal="center" vertical="center" wrapText="1"/>
      <protection hidden="1"/>
    </xf>
    <xf numFmtId="164" fontId="31" fillId="0" borderId="1" xfId="3" applyNumberFormat="1" applyFont="1" applyFill="1" applyBorder="1" applyAlignment="1" applyProtection="1">
      <alignment horizontal="center" vertical="center" wrapText="1"/>
      <protection hidden="1"/>
    </xf>
    <xf numFmtId="9" fontId="28" fillId="0" borderId="1" xfId="0" applyNumberFormat="1" applyFont="1" applyFill="1" applyBorder="1" applyAlignment="1" applyProtection="1">
      <alignment horizontal="center" vertical="center" wrapText="1"/>
      <protection hidden="1"/>
    </xf>
    <xf numFmtId="169" fontId="31" fillId="0" borderId="27" xfId="0" applyNumberFormat="1" applyFont="1" applyFill="1" applyBorder="1" applyAlignment="1" applyProtection="1">
      <alignment horizontal="center" vertical="center" wrapText="1"/>
      <protection hidden="1"/>
    </xf>
    <xf numFmtId="9" fontId="28" fillId="0" borderId="2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wrapText="1"/>
    </xf>
    <xf numFmtId="0" fontId="0" fillId="0" borderId="1" xfId="0" applyBorder="1" applyAlignment="1" applyProtection="1">
      <alignment wrapText="1"/>
    </xf>
    <xf numFmtId="0" fontId="0" fillId="0" borderId="1" xfId="0" applyFill="1" applyBorder="1" applyAlignment="1" applyProtection="1">
      <alignment wrapText="1"/>
    </xf>
    <xf numFmtId="0" fontId="21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justify" vertical="center"/>
    </xf>
    <xf numFmtId="0" fontId="21" fillId="0" borderId="1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/>
    <xf numFmtId="0" fontId="21" fillId="2" borderId="4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37" fillId="3" borderId="7" xfId="0" applyFont="1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1" xfId="0" applyFont="1" applyBorder="1"/>
    <xf numFmtId="0" fontId="3" fillId="0" borderId="1" xfId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justify" vertical="center"/>
    </xf>
    <xf numFmtId="0" fontId="16" fillId="0" borderId="1" xfId="0" applyFont="1" applyBorder="1" applyAlignment="1">
      <alignment horizontal="justify" vertical="center"/>
    </xf>
    <xf numFmtId="0" fontId="4" fillId="0" borderId="1" xfId="0" applyFont="1" applyBorder="1"/>
    <xf numFmtId="0" fontId="15" fillId="0" borderId="1" xfId="0" applyFont="1" applyBorder="1"/>
    <xf numFmtId="173" fontId="0" fillId="0" borderId="8" xfId="0" applyNumberFormat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174" fontId="0" fillId="0" borderId="8" xfId="0" applyNumberFormat="1" applyBorder="1" applyAlignment="1" applyProtection="1">
      <alignment horizontal="center" vertical="center"/>
    </xf>
    <xf numFmtId="174" fontId="0" fillId="0" borderId="8" xfId="7" applyNumberFormat="1" applyFont="1" applyBorder="1" applyAlignment="1" applyProtection="1">
      <alignment horizontal="center" vertical="center"/>
    </xf>
    <xf numFmtId="0" fontId="0" fillId="0" borderId="8" xfId="0" applyNumberFormat="1" applyBorder="1" applyAlignment="1" applyProtection="1">
      <alignment horizontal="center" vertical="center"/>
      <protection locked="0"/>
    </xf>
    <xf numFmtId="173" fontId="0" fillId="0" borderId="1" xfId="0" applyNumberForma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174" fontId="0" fillId="0" borderId="1" xfId="0" applyNumberFormat="1" applyBorder="1" applyAlignment="1" applyProtection="1">
      <alignment horizontal="center" vertical="center"/>
    </xf>
    <xf numFmtId="0" fontId="41" fillId="7" borderId="1" xfId="8" applyFont="1" applyBorder="1" applyAlignment="1" applyProtection="1">
      <alignment horizontal="center" vertical="center" wrapText="1"/>
    </xf>
    <xf numFmtId="1" fontId="0" fillId="0" borderId="2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36" fillId="9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0" fillId="0" borderId="0" xfId="0" applyBorder="1"/>
    <xf numFmtId="1" fontId="9" fillId="0" borderId="0" xfId="0" applyNumberFormat="1" applyFont="1" applyBorder="1" applyAlignment="1">
      <alignment horizontal="center" vertical="center"/>
    </xf>
    <xf numFmtId="0" fontId="3" fillId="0" borderId="0" xfId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justify" vertical="center"/>
    </xf>
    <xf numFmtId="0" fontId="16" fillId="0" borderId="0" xfId="0" applyFont="1" applyBorder="1" applyAlignment="1">
      <alignment horizontal="justify" vertical="center"/>
    </xf>
    <xf numFmtId="0" fontId="4" fillId="0" borderId="0" xfId="0" applyFont="1" applyBorder="1"/>
    <xf numFmtId="1" fontId="15" fillId="0" borderId="0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/>
    </xf>
    <xf numFmtId="169" fontId="21" fillId="0" borderId="1" xfId="0" applyNumberFormat="1" applyFont="1" applyFill="1" applyBorder="1" applyAlignment="1" applyProtection="1">
      <alignment horizontal="right" vertical="center" wrapText="1"/>
      <protection hidden="1"/>
    </xf>
    <xf numFmtId="9" fontId="21" fillId="0" borderId="1" xfId="3" applyFont="1" applyFill="1" applyBorder="1" applyAlignment="1" applyProtection="1">
      <alignment horizontal="right" vertical="center" wrapText="1"/>
      <protection hidden="1"/>
    </xf>
    <xf numFmtId="0" fontId="0" fillId="8" borderId="0" xfId="0" applyFill="1"/>
    <xf numFmtId="1" fontId="0" fillId="8" borderId="0" xfId="0" applyNumberFormat="1" applyFill="1" applyAlignment="1">
      <alignment horizontal="center" vertical="center"/>
    </xf>
    <xf numFmtId="0" fontId="24" fillId="8" borderId="0" xfId="0" applyFont="1" applyFill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0" fillId="8" borderId="0" xfId="0" applyFill="1" applyBorder="1"/>
    <xf numFmtId="0" fontId="0" fillId="0" borderId="5" xfId="0" applyBorder="1"/>
    <xf numFmtId="169" fontId="21" fillId="0" borderId="24" xfId="0" applyNumberFormat="1" applyFont="1" applyFill="1" applyBorder="1" applyAlignment="1" applyProtection="1">
      <alignment horizontal="left" vertical="center" wrapText="1"/>
      <protection hidden="1"/>
    </xf>
    <xf numFmtId="9" fontId="21" fillId="0" borderId="24" xfId="3" applyFont="1" applyFill="1" applyBorder="1" applyAlignment="1" applyProtection="1">
      <alignment horizontal="left" vertical="center" wrapText="1"/>
      <protection hidden="1"/>
    </xf>
    <xf numFmtId="169" fontId="21" fillId="0" borderId="4" xfId="0" applyNumberFormat="1" applyFont="1" applyFill="1" applyBorder="1" applyAlignment="1" applyProtection="1">
      <alignment horizontal="left" vertical="center" wrapText="1"/>
      <protection hidden="1"/>
    </xf>
    <xf numFmtId="0" fontId="21" fillId="0" borderId="1" xfId="0" applyFont="1" applyBorder="1" applyAlignment="1" applyProtection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43" fillId="0" borderId="0" xfId="0" applyFont="1" applyAlignment="1">
      <alignment vertical="top"/>
    </xf>
    <xf numFmtId="0" fontId="31" fillId="0" borderId="0" xfId="0" applyFont="1" applyFill="1" applyBorder="1" applyAlignment="1" applyProtection="1">
      <alignment horizontal="left"/>
    </xf>
    <xf numFmtId="0" fontId="27" fillId="0" borderId="0" xfId="0" applyFont="1" applyFill="1" applyBorder="1" applyAlignment="1" applyProtection="1">
      <alignment horizontal="center"/>
    </xf>
    <xf numFmtId="0" fontId="30" fillId="0" borderId="7" xfId="0" applyFont="1" applyFill="1" applyBorder="1" applyAlignment="1" applyProtection="1">
      <alignment horizontal="left"/>
      <protection locked="0"/>
    </xf>
    <xf numFmtId="0" fontId="30" fillId="0" borderId="0" xfId="0" applyFont="1" applyFill="1" applyBorder="1" applyAlignment="1" applyProtection="1">
      <alignment horizontal="left"/>
      <protection locked="0"/>
    </xf>
    <xf numFmtId="0" fontId="30" fillId="0" borderId="12" xfId="0" applyFont="1" applyFill="1" applyBorder="1" applyAlignment="1" applyProtection="1">
      <alignment horizontal="left"/>
      <protection locked="0"/>
    </xf>
    <xf numFmtId="0" fontId="30" fillId="0" borderId="13" xfId="0" applyFont="1" applyFill="1" applyBorder="1" applyAlignment="1" applyProtection="1">
      <alignment horizontal="left"/>
      <protection locked="0"/>
    </xf>
    <xf numFmtId="0" fontId="31" fillId="0" borderId="0" xfId="0" applyFont="1" applyFill="1" applyBorder="1" applyAlignment="1" applyProtection="1">
      <alignment horizontal="left" wrapText="1"/>
    </xf>
    <xf numFmtId="0" fontId="27" fillId="0" borderId="19" xfId="0" applyFont="1" applyFill="1" applyBorder="1" applyAlignment="1" applyProtection="1">
      <alignment horizontal="center" vertical="center" wrapText="1"/>
    </xf>
    <xf numFmtId="0" fontId="27" fillId="0" borderId="21" xfId="0" applyFont="1" applyFill="1" applyBorder="1" applyAlignment="1" applyProtection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 wrapText="1"/>
    </xf>
    <xf numFmtId="0" fontId="40" fillId="7" borderId="0" xfId="8" applyBorder="1" applyAlignment="1">
      <alignment horizontal="center" vertical="center" wrapText="1"/>
    </xf>
    <xf numFmtId="0" fontId="40" fillId="7" borderId="7" xfId="8" applyBorder="1" applyAlignment="1">
      <alignment horizontal="center" vertical="center" wrapText="1"/>
    </xf>
    <xf numFmtId="9" fontId="21" fillId="2" borderId="1" xfId="0" applyNumberFormat="1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9" fontId="21" fillId="0" borderId="1" xfId="3" applyFont="1" applyFill="1" applyBorder="1" applyAlignment="1" applyProtection="1">
      <alignment horizontal="center" vertical="center" wrapText="1"/>
      <protection hidden="1"/>
    </xf>
    <xf numFmtId="0" fontId="23" fillId="3" borderId="0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 wrapText="1"/>
    </xf>
    <xf numFmtId="169" fontId="2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>
      <alignment horizontal="left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4" fillId="4" borderId="2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 wrapText="1"/>
    </xf>
    <xf numFmtId="0" fontId="24" fillId="4" borderId="24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24" fillId="4" borderId="3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0" fillId="0" borderId="2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24" fillId="4" borderId="3" xfId="0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right" vertical="center" wrapText="1"/>
    </xf>
    <xf numFmtId="0" fontId="17" fillId="6" borderId="1" xfId="0" applyFont="1" applyFill="1" applyBorder="1" applyAlignment="1">
      <alignment horizontal="center" vertical="center" wrapText="1"/>
    </xf>
  </cellXfs>
  <cellStyles count="9">
    <cellStyle name="60% - Акцент1" xfId="8" builtinId="32"/>
    <cellStyle name="Гиперссылка" xfId="1" builtinId="8"/>
    <cellStyle name="Денежный" xfId="7" builtinId="4"/>
    <cellStyle name="Денежный 2" xfId="4"/>
    <cellStyle name="Название 2" xfId="5"/>
    <cellStyle name="Обычный" xfId="0" builtinId="0"/>
    <cellStyle name="Обычный 2" xfId="2"/>
    <cellStyle name="Процентный" xfId="3" builtinId="5"/>
    <cellStyle name="Финансовый 2" xfId="6"/>
  </cellStyles>
  <dxfs count="0"/>
  <tableStyles count="0" defaultTableStyle="TableStyleMedium2" defaultPivotStyle="PivotStyleLight16"/>
  <colors>
    <mruColors>
      <color rgb="FFBEE5E4"/>
      <color rgb="FF9AD6D6"/>
      <color rgb="FF587D8E"/>
      <color rgb="FFC8FCE0"/>
      <color rgb="FFFADCCA"/>
      <color rgb="FFF04E4E"/>
      <color rgb="FFF8BADA"/>
      <color rgb="FF75A2AB"/>
      <color rgb="FF278F0B"/>
      <color rgb="FF565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102988</xdr:colOff>
      <xdr:row>9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" y="0"/>
          <a:ext cx="11075788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10582</xdr:colOff>
      <xdr:row>0</xdr:row>
      <xdr:rowOff>0</xdr:rowOff>
    </xdr:from>
    <xdr:to>
      <xdr:col>9</xdr:col>
      <xdr:colOff>910167</xdr:colOff>
      <xdr:row>9</xdr:row>
      <xdr:rowOff>359833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249" y="0"/>
          <a:ext cx="9683751" cy="247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904875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7715250" cy="2028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216</xdr:row>
      <xdr:rowOff>48392</xdr:rowOff>
    </xdr:from>
    <xdr:to>
      <xdr:col>1</xdr:col>
      <xdr:colOff>314326</xdr:colOff>
      <xdr:row>216</xdr:row>
      <xdr:rowOff>314323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6" y="50359442"/>
          <a:ext cx="266700" cy="26593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217</xdr:row>
      <xdr:rowOff>38100</xdr:rowOff>
    </xdr:from>
    <xdr:to>
      <xdr:col>1</xdr:col>
      <xdr:colOff>323850</xdr:colOff>
      <xdr:row>217</xdr:row>
      <xdr:rowOff>332524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07015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218</xdr:row>
      <xdr:rowOff>28575</xdr:rowOff>
    </xdr:from>
    <xdr:to>
      <xdr:col>1</xdr:col>
      <xdr:colOff>323850</xdr:colOff>
      <xdr:row>218</xdr:row>
      <xdr:rowOff>322999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10444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219</xdr:row>
      <xdr:rowOff>28575</xdr:rowOff>
    </xdr:from>
    <xdr:to>
      <xdr:col>1</xdr:col>
      <xdr:colOff>323850</xdr:colOff>
      <xdr:row>219</xdr:row>
      <xdr:rowOff>322999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13969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220</xdr:row>
      <xdr:rowOff>38100</xdr:rowOff>
    </xdr:from>
    <xdr:to>
      <xdr:col>1</xdr:col>
      <xdr:colOff>314325</xdr:colOff>
      <xdr:row>220</xdr:row>
      <xdr:rowOff>332524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517588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222</xdr:row>
      <xdr:rowOff>19050</xdr:rowOff>
    </xdr:from>
    <xdr:to>
      <xdr:col>1</xdr:col>
      <xdr:colOff>342900</xdr:colOff>
      <xdr:row>222</xdr:row>
      <xdr:rowOff>313474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524446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223</xdr:row>
      <xdr:rowOff>9525</xdr:rowOff>
    </xdr:from>
    <xdr:to>
      <xdr:col>1</xdr:col>
      <xdr:colOff>323850</xdr:colOff>
      <xdr:row>223</xdr:row>
      <xdr:rowOff>303949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27875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224</xdr:row>
      <xdr:rowOff>19050</xdr:rowOff>
    </xdr:from>
    <xdr:to>
      <xdr:col>1</xdr:col>
      <xdr:colOff>323850</xdr:colOff>
      <xdr:row>224</xdr:row>
      <xdr:rowOff>313474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31495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226</xdr:row>
      <xdr:rowOff>19050</xdr:rowOff>
    </xdr:from>
    <xdr:to>
      <xdr:col>1</xdr:col>
      <xdr:colOff>323850</xdr:colOff>
      <xdr:row>226</xdr:row>
      <xdr:rowOff>313474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38543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227</xdr:row>
      <xdr:rowOff>38100</xdr:rowOff>
    </xdr:from>
    <xdr:to>
      <xdr:col>1</xdr:col>
      <xdr:colOff>323850</xdr:colOff>
      <xdr:row>227</xdr:row>
      <xdr:rowOff>332524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422582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228</xdr:row>
      <xdr:rowOff>28575</xdr:rowOff>
    </xdr:from>
    <xdr:to>
      <xdr:col>1</xdr:col>
      <xdr:colOff>333375</xdr:colOff>
      <xdr:row>228</xdr:row>
      <xdr:rowOff>322999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456872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230</xdr:row>
      <xdr:rowOff>28575</xdr:rowOff>
    </xdr:from>
    <xdr:to>
      <xdr:col>1</xdr:col>
      <xdr:colOff>333375</xdr:colOff>
      <xdr:row>230</xdr:row>
      <xdr:rowOff>322999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52735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231</xdr:row>
      <xdr:rowOff>28575</xdr:rowOff>
    </xdr:from>
    <xdr:to>
      <xdr:col>1</xdr:col>
      <xdr:colOff>333375</xdr:colOff>
      <xdr:row>231</xdr:row>
      <xdr:rowOff>322999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56260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232</xdr:row>
      <xdr:rowOff>38100</xdr:rowOff>
    </xdr:from>
    <xdr:to>
      <xdr:col>1</xdr:col>
      <xdr:colOff>333375</xdr:colOff>
      <xdr:row>232</xdr:row>
      <xdr:rowOff>332524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59879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233</xdr:row>
      <xdr:rowOff>28575</xdr:rowOff>
    </xdr:from>
    <xdr:to>
      <xdr:col>1</xdr:col>
      <xdr:colOff>333375</xdr:colOff>
      <xdr:row>233</xdr:row>
      <xdr:rowOff>322999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63308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234</xdr:row>
      <xdr:rowOff>28575</xdr:rowOff>
    </xdr:from>
    <xdr:to>
      <xdr:col>1</xdr:col>
      <xdr:colOff>333375</xdr:colOff>
      <xdr:row>234</xdr:row>
      <xdr:rowOff>322999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66832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236</xdr:row>
      <xdr:rowOff>28575</xdr:rowOff>
    </xdr:from>
    <xdr:to>
      <xdr:col>1</xdr:col>
      <xdr:colOff>333375</xdr:colOff>
      <xdr:row>237</xdr:row>
      <xdr:rowOff>23642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738812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38100</xdr:rowOff>
    </xdr:from>
    <xdr:to>
      <xdr:col>1</xdr:col>
      <xdr:colOff>323850</xdr:colOff>
      <xdr:row>237</xdr:row>
      <xdr:rowOff>332524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77500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238</xdr:row>
      <xdr:rowOff>38100</xdr:rowOff>
    </xdr:from>
    <xdr:to>
      <xdr:col>1</xdr:col>
      <xdr:colOff>323850</xdr:colOff>
      <xdr:row>238</xdr:row>
      <xdr:rowOff>332524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81025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240</xdr:row>
      <xdr:rowOff>19050</xdr:rowOff>
    </xdr:from>
    <xdr:to>
      <xdr:col>1</xdr:col>
      <xdr:colOff>333375</xdr:colOff>
      <xdr:row>240</xdr:row>
      <xdr:rowOff>313474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87883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241</xdr:row>
      <xdr:rowOff>38100</xdr:rowOff>
    </xdr:from>
    <xdr:to>
      <xdr:col>1</xdr:col>
      <xdr:colOff>333375</xdr:colOff>
      <xdr:row>241</xdr:row>
      <xdr:rowOff>332524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915977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243</xdr:row>
      <xdr:rowOff>28575</xdr:rowOff>
    </xdr:from>
    <xdr:to>
      <xdr:col>1</xdr:col>
      <xdr:colOff>333375</xdr:colOff>
      <xdr:row>243</xdr:row>
      <xdr:rowOff>322999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98551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244</xdr:row>
      <xdr:rowOff>19050</xdr:rowOff>
    </xdr:from>
    <xdr:to>
      <xdr:col>1</xdr:col>
      <xdr:colOff>323850</xdr:colOff>
      <xdr:row>244</xdr:row>
      <xdr:rowOff>313474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6019800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245</xdr:row>
      <xdr:rowOff>28575</xdr:rowOff>
    </xdr:from>
    <xdr:to>
      <xdr:col>1</xdr:col>
      <xdr:colOff>323850</xdr:colOff>
      <xdr:row>245</xdr:row>
      <xdr:rowOff>322999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60559950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45357</xdr:colOff>
      <xdr:row>13</xdr:row>
      <xdr:rowOff>79375</xdr:rowOff>
    </xdr:from>
    <xdr:to>
      <xdr:col>1</xdr:col>
      <xdr:colOff>340632</xdr:colOff>
      <xdr:row>13</xdr:row>
      <xdr:rowOff>373799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0" y="3061607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56697</xdr:colOff>
      <xdr:row>14</xdr:row>
      <xdr:rowOff>34017</xdr:rowOff>
    </xdr:from>
    <xdr:to>
      <xdr:col>1</xdr:col>
      <xdr:colOff>351972</xdr:colOff>
      <xdr:row>14</xdr:row>
      <xdr:rowOff>328441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840" y="3401785"/>
          <a:ext cx="295275" cy="294424"/>
        </a:xfrm>
        <a:prstGeom prst="rect">
          <a:avLst/>
        </a:prstGeom>
      </xdr:spPr>
    </xdr:pic>
    <xdr:clientData/>
  </xdr:twoCellAnchor>
  <xdr:twoCellAnchor editAs="oneCell">
    <xdr:from>
      <xdr:col>1</xdr:col>
      <xdr:colOff>86178</xdr:colOff>
      <xdr:row>15</xdr:row>
      <xdr:rowOff>34018</xdr:rowOff>
    </xdr:from>
    <xdr:to>
      <xdr:col>2</xdr:col>
      <xdr:colOff>14060</xdr:colOff>
      <xdr:row>15</xdr:row>
      <xdr:rowOff>328442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3789589"/>
          <a:ext cx="295275" cy="294424"/>
        </a:xfrm>
        <a:prstGeom prst="rect">
          <a:avLst/>
        </a:prstGeom>
      </xdr:spPr>
    </xdr:pic>
    <xdr:clientData/>
  </xdr:twoCellAnchor>
  <xdr:oneCellAnchor>
    <xdr:from>
      <xdr:col>1</xdr:col>
      <xdr:colOff>86178</xdr:colOff>
      <xdr:row>16</xdr:row>
      <xdr:rowOff>34018</xdr:rowOff>
    </xdr:from>
    <xdr:ext cx="295275" cy="294424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3789589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17</xdr:row>
      <xdr:rowOff>34018</xdr:rowOff>
    </xdr:from>
    <xdr:ext cx="295275" cy="294424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4197804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18</xdr:row>
      <xdr:rowOff>34018</xdr:rowOff>
    </xdr:from>
    <xdr:ext cx="295275" cy="294424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4565197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19</xdr:row>
      <xdr:rowOff>34018</xdr:rowOff>
    </xdr:from>
    <xdr:ext cx="295275" cy="294424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4918982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19</xdr:row>
      <xdr:rowOff>34018</xdr:rowOff>
    </xdr:from>
    <xdr:ext cx="295275" cy="294424"/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4918982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20</xdr:row>
      <xdr:rowOff>34018</xdr:rowOff>
    </xdr:from>
    <xdr:ext cx="295275" cy="294424"/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5218339"/>
          <a:ext cx="295275" cy="294424"/>
        </a:xfrm>
        <a:prstGeom prst="rect">
          <a:avLst/>
        </a:prstGeom>
      </xdr:spPr>
    </xdr:pic>
    <xdr:clientData/>
  </xdr:oneCellAnchor>
  <xdr:oneCellAnchor>
    <xdr:from>
      <xdr:col>1</xdr:col>
      <xdr:colOff>86178</xdr:colOff>
      <xdr:row>21</xdr:row>
      <xdr:rowOff>34018</xdr:rowOff>
    </xdr:from>
    <xdr:ext cx="295275" cy="294424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8321" y="5640161"/>
          <a:ext cx="295275" cy="29442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9</xdr:col>
      <xdr:colOff>843642</xdr:colOff>
      <xdr:row>10</xdr:row>
      <xdr:rowOff>176894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"/>
          <a:ext cx="10042071" cy="2190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K45"/>
  <sheetViews>
    <sheetView showGridLines="0" showRowColHeaders="0" zoomScale="80" zoomScaleNormal="80" zoomScaleSheetLayoutView="110" workbookViewId="0">
      <selection activeCell="C1" sqref="C1"/>
    </sheetView>
  </sheetViews>
  <sheetFormatPr defaultColWidth="9.140625" defaultRowHeight="15"/>
  <cols>
    <col min="1" max="1" width="5.140625" style="15" customWidth="1"/>
    <col min="2" max="2" width="22.5703125" style="15" customWidth="1"/>
    <col min="3" max="3" width="23.140625" style="15" bestFit="1" customWidth="1"/>
    <col min="4" max="6" width="18.28515625" style="15" customWidth="1"/>
    <col min="7" max="16384" width="9.140625" style="15"/>
  </cols>
  <sheetData>
    <row r="1" spans="1:37" ht="15.75">
      <c r="A1" s="23"/>
      <c r="B1" s="23"/>
      <c r="C1" s="24"/>
      <c r="D1" s="25"/>
      <c r="E1" s="25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</row>
    <row r="2" spans="1:37" ht="17.25" customHeight="1">
      <c r="A2" s="23"/>
      <c r="B2" s="35"/>
      <c r="C2" s="27"/>
      <c r="D2" s="28"/>
      <c r="E2" s="28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</row>
    <row r="3" spans="1:37" ht="17.25" customHeight="1">
      <c r="A3" s="23"/>
      <c r="B3" s="27"/>
      <c r="C3" s="27"/>
      <c r="D3" s="27"/>
      <c r="E3" s="27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 ht="17.25" customHeight="1">
      <c r="A4" s="23"/>
      <c r="B4" s="27"/>
      <c r="C4" s="27"/>
      <c r="D4" s="27"/>
      <c r="E4" s="27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</row>
    <row r="5" spans="1:37" ht="17.25" customHeight="1">
      <c r="A5" s="23"/>
      <c r="B5" s="27"/>
      <c r="C5" s="27"/>
      <c r="D5" s="27"/>
      <c r="E5" s="27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</row>
    <row r="6" spans="1:37" ht="17.25" customHeight="1">
      <c r="A6" s="23"/>
      <c r="B6" s="27"/>
      <c r="C6" s="27"/>
      <c r="D6" s="27"/>
      <c r="E6" s="27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</row>
    <row r="7" spans="1:37" ht="17.25" customHeight="1">
      <c r="A7" s="23"/>
      <c r="B7" s="27"/>
      <c r="C7" s="27"/>
      <c r="D7" s="27"/>
      <c r="E7" s="27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</row>
    <row r="8" spans="1:37" ht="17.25" customHeight="1">
      <c r="A8" s="23"/>
      <c r="B8" s="27"/>
      <c r="C8" s="27"/>
      <c r="D8" s="27"/>
      <c r="E8" s="27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</row>
    <row r="9" spans="1:37" ht="17.25" customHeight="1">
      <c r="A9" s="23"/>
      <c r="B9" s="27"/>
      <c r="C9" s="27"/>
      <c r="D9" s="27"/>
      <c r="E9" s="27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</row>
    <row r="10" spans="1:37" ht="17.25" customHeight="1">
      <c r="A10" s="23"/>
      <c r="B10" s="27"/>
      <c r="C10" s="27"/>
      <c r="D10" s="27"/>
      <c r="E10" s="27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</row>
    <row r="11" spans="1:37" ht="17.25" customHeight="1">
      <c r="A11" s="23"/>
      <c r="B11" s="184" t="s">
        <v>170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</row>
    <row r="12" spans="1:37" ht="17.25" customHeight="1">
      <c r="A12" s="23"/>
      <c r="B12" s="29"/>
      <c r="C12" s="29"/>
      <c r="D12" s="29"/>
      <c r="E12" s="29"/>
      <c r="F12" s="29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</row>
    <row r="13" spans="1:37" ht="21" customHeight="1">
      <c r="A13" s="23"/>
      <c r="B13" s="183" t="s">
        <v>30</v>
      </c>
      <c r="C13" s="183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</row>
    <row r="14" spans="1:37" ht="21" customHeight="1">
      <c r="A14" s="23"/>
      <c r="B14" s="183" t="s">
        <v>167</v>
      </c>
      <c r="C14" s="183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</row>
    <row r="15" spans="1:37" ht="21" customHeight="1">
      <c r="A15" s="23"/>
      <c r="B15" s="183" t="s">
        <v>164</v>
      </c>
      <c r="C15" s="183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</row>
    <row r="16" spans="1:37" ht="21" customHeight="1">
      <c r="A16" s="23"/>
      <c r="B16" s="183" t="s">
        <v>31</v>
      </c>
      <c r="C16" s="183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</row>
    <row r="17" spans="1:37" ht="21" customHeight="1">
      <c r="A17" s="23"/>
      <c r="B17" s="183" t="s">
        <v>32</v>
      </c>
      <c r="C17" s="183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</row>
    <row r="18" spans="1:37" ht="21.75" customHeight="1">
      <c r="A18" s="23"/>
      <c r="B18" s="183" t="s">
        <v>33</v>
      </c>
      <c r="C18" s="183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ht="21" customHeight="1">
      <c r="A19" s="23"/>
      <c r="B19" s="189" t="s">
        <v>34</v>
      </c>
      <c r="C19" s="189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</row>
    <row r="20" spans="1:37" ht="21" customHeight="1">
      <c r="A20" s="23"/>
      <c r="B20" s="183" t="s">
        <v>35</v>
      </c>
      <c r="C20" s="183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</row>
    <row r="21" spans="1:37" ht="17.25" customHeight="1">
      <c r="A21" s="23"/>
      <c r="B21" s="30"/>
      <c r="C21" s="30"/>
      <c r="D21" s="30"/>
      <c r="E21" s="30"/>
      <c r="F21" s="30"/>
      <c r="G21" s="30"/>
      <c r="H21" s="25"/>
      <c r="I21" s="25"/>
      <c r="J21" s="25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</row>
    <row r="22" spans="1:37" ht="17.25" customHeight="1">
      <c r="A22" s="23"/>
      <c r="B22" s="30"/>
      <c r="C22" s="30"/>
      <c r="D22" s="30"/>
      <c r="E22" s="30"/>
      <c r="F22" s="30"/>
      <c r="G22" s="30"/>
      <c r="H22" s="25"/>
      <c r="I22" s="25"/>
      <c r="J22" s="25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</row>
    <row r="23" spans="1:37" ht="15" customHeight="1">
      <c r="A23" s="23"/>
      <c r="B23" s="30"/>
      <c r="C23" s="30"/>
      <c r="D23" s="190" t="s">
        <v>156</v>
      </c>
      <c r="E23" s="36" t="s">
        <v>160</v>
      </c>
      <c r="F23" s="37" t="s">
        <v>161</v>
      </c>
      <c r="G23" s="30"/>
      <c r="H23" s="25"/>
      <c r="I23" s="25"/>
      <c r="J23" s="25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</row>
    <row r="24" spans="1:37" ht="38.25" customHeight="1">
      <c r="A24" s="23"/>
      <c r="B24" s="31"/>
      <c r="C24" s="31"/>
      <c r="D24" s="191"/>
      <c r="E24" s="38" t="s">
        <v>159</v>
      </c>
      <c r="F24" s="39" t="s">
        <v>162</v>
      </c>
      <c r="G24" s="25"/>
      <c r="H24" s="25"/>
      <c r="I24" s="25"/>
      <c r="J24" s="25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</row>
    <row r="25" spans="1:37" ht="17.25" customHeight="1">
      <c r="A25" s="23"/>
      <c r="B25" s="183" t="s">
        <v>166</v>
      </c>
      <c r="C25" s="183"/>
      <c r="D25" s="42">
        <v>0</v>
      </c>
      <c r="E25" s="43">
        <v>0</v>
      </c>
      <c r="F25" s="42">
        <f>'OZ!'!L10</f>
        <v>0</v>
      </c>
      <c r="G25" s="25"/>
      <c r="H25" s="25"/>
      <c r="I25" s="25"/>
      <c r="J25" s="25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</row>
    <row r="26" spans="1:37" ht="17.25" customHeight="1">
      <c r="A26" s="23"/>
      <c r="B26" s="40" t="s">
        <v>36</v>
      </c>
      <c r="C26" s="40"/>
      <c r="D26" s="44" t="e">
        <f>#REF!</f>
        <v>#REF!</v>
      </c>
      <c r="E26" s="45" t="e">
        <f>#REF!</f>
        <v>#REF!</v>
      </c>
      <c r="F26" s="44" t="e">
        <f>#REF!</f>
        <v>#REF!</v>
      </c>
      <c r="G26" s="25"/>
      <c r="H26" s="25"/>
      <c r="I26" s="25"/>
      <c r="J26" s="25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</row>
    <row r="27" spans="1:37" ht="17.25" customHeight="1">
      <c r="A27" s="23"/>
      <c r="B27" s="41" t="s">
        <v>327</v>
      </c>
      <c r="C27" s="41"/>
      <c r="D27" s="44">
        <f>'OZ!Baby'!K8:K8</f>
        <v>0</v>
      </c>
      <c r="E27" s="116">
        <f>'OZ!Baby'!K9:K9</f>
        <v>0</v>
      </c>
      <c r="F27" s="113">
        <f>'OZ!Baby'!K10</f>
        <v>0</v>
      </c>
      <c r="G27" s="25"/>
      <c r="H27" s="25"/>
      <c r="I27" s="25"/>
      <c r="J27" s="25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</row>
    <row r="28" spans="1:37" ht="18.75">
      <c r="A28" s="23"/>
      <c r="B28" s="41" t="s">
        <v>337</v>
      </c>
      <c r="C28" s="41"/>
      <c r="D28" s="44">
        <f>'OZ!DETOX'!L8</f>
        <v>0</v>
      </c>
      <c r="E28" s="116">
        <f>'OZ!DETOX'!L9</f>
        <v>0</v>
      </c>
      <c r="F28" s="113">
        <f>'OZ!DETOX'!L10</f>
        <v>0</v>
      </c>
      <c r="G28" s="32"/>
      <c r="H28" s="25"/>
      <c r="I28" s="25"/>
      <c r="J28" s="25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</row>
    <row r="29" spans="1:37" ht="20.25" customHeight="1">
      <c r="A29" s="23"/>
      <c r="B29" s="63" t="s">
        <v>163</v>
      </c>
      <c r="C29" s="40"/>
      <c r="D29" s="117" t="e">
        <f>SUM(D25:D28)</f>
        <v>#REF!</v>
      </c>
      <c r="E29" s="118"/>
      <c r="F29" s="117" t="e">
        <f>SUM(F25:F28)</f>
        <v>#REF!</v>
      </c>
      <c r="H29" s="32"/>
      <c r="I29" s="32"/>
      <c r="J29" s="32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</row>
    <row r="30" spans="1:37" ht="18.75" customHeight="1">
      <c r="A30" s="23"/>
      <c r="G30" s="32"/>
      <c r="H30" s="32"/>
      <c r="I30" s="32"/>
      <c r="J30" s="32"/>
      <c r="K30" s="33"/>
      <c r="L30" s="33"/>
      <c r="M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</row>
    <row r="31" spans="1:37" ht="18.75" customHeight="1">
      <c r="A31" s="23"/>
      <c r="G31" s="32"/>
      <c r="H31" s="32"/>
      <c r="I31" s="32"/>
      <c r="J31" s="32"/>
      <c r="K31" s="33"/>
      <c r="L31" s="33"/>
      <c r="M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</row>
    <row r="32" spans="1:37" ht="15" customHeight="1">
      <c r="A32" s="23"/>
      <c r="G32" s="32"/>
      <c r="H32" s="32"/>
      <c r="I32" s="32"/>
      <c r="J32" s="32"/>
      <c r="K32" s="33"/>
      <c r="L32" s="33"/>
      <c r="M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</row>
    <row r="33" spans="1:37" ht="15" customHeight="1">
      <c r="A33" s="23"/>
      <c r="B33" s="40" t="s">
        <v>19</v>
      </c>
      <c r="C33" s="40"/>
      <c r="D33" s="113" t="e">
        <f>#REF!</f>
        <v>#REF!</v>
      </c>
      <c r="E33" s="114" t="e">
        <f>#REF!</f>
        <v>#REF!</v>
      </c>
      <c r="F33" s="113" t="e">
        <f>#REF!</f>
        <v>#REF!</v>
      </c>
      <c r="G33" s="32"/>
      <c r="H33" s="32"/>
      <c r="I33" s="32"/>
      <c r="J33" s="32"/>
      <c r="K33" s="33"/>
      <c r="L33" s="33"/>
      <c r="M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</row>
    <row r="34" spans="1:37" ht="15" customHeight="1">
      <c r="A34" s="23"/>
      <c r="B34" s="34"/>
      <c r="C34" s="34"/>
      <c r="D34" s="34"/>
      <c r="E34" s="34"/>
      <c r="F34" s="34"/>
      <c r="G34" s="32"/>
      <c r="H34" s="32"/>
      <c r="I34" s="32"/>
      <c r="J34" s="32"/>
      <c r="K34" s="33"/>
      <c r="L34" s="33"/>
      <c r="M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</row>
    <row r="35" spans="1:37" ht="15" customHeight="1">
      <c r="A35" s="23"/>
      <c r="B35" s="40" t="s">
        <v>263</v>
      </c>
      <c r="C35" s="34"/>
      <c r="D35" s="46" t="e">
        <f>#REF!</f>
        <v>#REF!</v>
      </c>
      <c r="E35" s="47" t="e">
        <f>#REF!</f>
        <v>#REF!</v>
      </c>
      <c r="F35" s="46" t="e">
        <f>#REF!</f>
        <v>#REF!</v>
      </c>
      <c r="G35" s="32"/>
      <c r="H35" s="32"/>
      <c r="I35" s="32"/>
      <c r="J35" s="32"/>
      <c r="K35" s="33"/>
      <c r="L35" s="33"/>
      <c r="M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</row>
    <row r="36" spans="1:37" ht="18.75">
      <c r="A36" s="23"/>
      <c r="B36" s="40"/>
      <c r="C36" s="34"/>
      <c r="D36" s="99"/>
      <c r="E36" s="99"/>
      <c r="F36" s="99"/>
      <c r="G36" s="111"/>
      <c r="H36" s="111"/>
      <c r="I36" s="111"/>
      <c r="J36" s="111"/>
      <c r="K36" s="111"/>
      <c r="L36" s="111"/>
      <c r="M36" s="111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</row>
    <row r="37" spans="1:37" ht="18.75">
      <c r="B37" s="40" t="s">
        <v>286</v>
      </c>
      <c r="C37" s="34"/>
      <c r="D37" s="113" t="e">
        <f>#REF!</f>
        <v>#REF!</v>
      </c>
      <c r="E37" s="115">
        <v>0</v>
      </c>
      <c r="F37" s="113">
        <v>0</v>
      </c>
      <c r="G37" s="32"/>
      <c r="H37" s="32"/>
      <c r="I37" s="32"/>
      <c r="J37" s="32"/>
      <c r="K37" s="32"/>
      <c r="L37" s="32"/>
      <c r="M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</row>
    <row r="38" spans="1:37" ht="18.75">
      <c r="A38" s="23"/>
      <c r="B38" s="40"/>
      <c r="C38" s="34"/>
      <c r="D38" s="99"/>
      <c r="E38" s="112"/>
      <c r="F38" s="99"/>
      <c r="G38" s="32"/>
      <c r="H38" s="32"/>
      <c r="I38" s="32"/>
      <c r="J38" s="32"/>
      <c r="K38" s="32"/>
      <c r="L38" s="32"/>
      <c r="M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</row>
    <row r="39" spans="1:37" ht="18.75">
      <c r="A39" s="23"/>
      <c r="B39" s="40" t="s">
        <v>319</v>
      </c>
      <c r="C39" s="34"/>
      <c r="D39" s="113" t="e">
        <f>#REF!</f>
        <v>#REF!</v>
      </c>
      <c r="E39" s="115"/>
      <c r="F39" s="113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</row>
    <row r="40" spans="1:37" ht="18.75">
      <c r="E40" s="111"/>
      <c r="F40" s="111"/>
    </row>
    <row r="41" spans="1:37" ht="18.75">
      <c r="B41" s="41" t="s">
        <v>329</v>
      </c>
      <c r="C41" s="32"/>
      <c r="D41" s="113" t="e">
        <f>#REF!</f>
        <v>#REF!</v>
      </c>
      <c r="E41" s="115" t="e">
        <f>D41-F41</f>
        <v>#REF!</v>
      </c>
      <c r="F41" s="113" t="e">
        <f>#REF!</f>
        <v>#REF!</v>
      </c>
    </row>
    <row r="45" spans="1:37" ht="18.75">
      <c r="E45" s="23"/>
      <c r="F45" s="111" t="s">
        <v>336</v>
      </c>
      <c r="G45" s="111"/>
      <c r="H45" s="111"/>
    </row>
  </sheetData>
  <sheetProtection sheet="1" formatCells="0" selectLockedCells="1"/>
  <mergeCells count="19">
    <mergeCell ref="B25:C25"/>
    <mergeCell ref="D16:M16"/>
    <mergeCell ref="B14:C14"/>
    <mergeCell ref="B15:C15"/>
    <mergeCell ref="B16:C16"/>
    <mergeCell ref="D17:M17"/>
    <mergeCell ref="B17:C17"/>
    <mergeCell ref="B18:C18"/>
    <mergeCell ref="B19:C19"/>
    <mergeCell ref="B20:C20"/>
    <mergeCell ref="D23:D24"/>
    <mergeCell ref="D18:M18"/>
    <mergeCell ref="D19:M19"/>
    <mergeCell ref="D20:M20"/>
    <mergeCell ref="B13:C13"/>
    <mergeCell ref="B11:M11"/>
    <mergeCell ref="D13:M13"/>
    <mergeCell ref="D14:M14"/>
    <mergeCell ref="D15:M15"/>
  </mergeCells>
  <pageMargins left="0.51181102362204722" right="1.9337500000000001" top="0.78740157480314965" bottom="0.15748031496062992" header="0.31496062992125984" footer="0.31496062992125984"/>
  <pageSetup paperSize="5" scale="4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0"/>
  <sheetViews>
    <sheetView showGridLines="0" topLeftCell="A9" zoomScale="90" zoomScaleNormal="90" workbookViewId="0">
      <selection activeCell="Q14" sqref="Q14"/>
    </sheetView>
  </sheetViews>
  <sheetFormatPr defaultRowHeight="15"/>
  <cols>
    <col min="1" max="1" width="3.140625" customWidth="1"/>
    <col min="2" max="2" width="38.85546875" customWidth="1"/>
    <col min="3" max="3" width="15.7109375" style="152" bestFit="1" customWidth="1"/>
    <col min="4" max="4" width="7.7109375" bestFit="1" customWidth="1"/>
    <col min="5" max="5" width="15.5703125" bestFit="1" customWidth="1"/>
    <col min="6" max="6" width="12" bestFit="1" customWidth="1"/>
    <col min="7" max="7" width="13.140625" bestFit="1" customWidth="1"/>
    <col min="8" max="10" width="14.28515625" bestFit="1" customWidth="1"/>
    <col min="11" max="11" width="14.42578125" customWidth="1"/>
    <col min="12" max="12" width="17.42578125" customWidth="1"/>
    <col min="13" max="13" width="3" style="5" customWidth="1"/>
  </cols>
  <sheetData>
    <row r="1" spans="1:14">
      <c r="A1" s="171"/>
      <c r="B1" s="157"/>
      <c r="C1" s="158"/>
      <c r="D1" s="157"/>
      <c r="E1" s="157"/>
      <c r="F1" s="157"/>
      <c r="G1" s="157"/>
      <c r="H1" s="157"/>
      <c r="I1" s="157"/>
      <c r="J1" s="157"/>
      <c r="K1" s="195" t="s">
        <v>25</v>
      </c>
      <c r="L1" s="195"/>
      <c r="M1" s="173"/>
    </row>
    <row r="2" spans="1:14">
      <c r="A2" s="171"/>
      <c r="B2" s="157"/>
      <c r="C2" s="158"/>
      <c r="D2" s="157"/>
      <c r="E2" s="157"/>
      <c r="F2" s="157"/>
      <c r="G2" s="157"/>
      <c r="H2" s="157"/>
      <c r="I2" s="110"/>
      <c r="J2" s="157"/>
      <c r="K2" s="195"/>
      <c r="L2" s="195"/>
      <c r="M2" s="173"/>
    </row>
    <row r="3" spans="1:14">
      <c r="A3" s="171"/>
      <c r="B3" s="157"/>
      <c r="C3" s="158"/>
      <c r="D3" s="157"/>
      <c r="E3" s="157"/>
      <c r="F3" s="157"/>
      <c r="G3" s="157"/>
      <c r="H3" s="157"/>
      <c r="I3" s="110"/>
      <c r="J3" s="157"/>
      <c r="K3" s="166" t="s">
        <v>20</v>
      </c>
      <c r="L3" s="167" t="s">
        <v>26</v>
      </c>
      <c r="M3" s="173"/>
    </row>
    <row r="4" spans="1:14">
      <c r="A4" s="171"/>
      <c r="B4" s="157"/>
      <c r="C4" s="158"/>
      <c r="D4" s="157">
        <v>50000</v>
      </c>
      <c r="E4" s="157">
        <v>3</v>
      </c>
      <c r="F4" s="157"/>
      <c r="G4" s="159"/>
      <c r="H4" s="159"/>
      <c r="I4" s="110"/>
      <c r="J4" s="157"/>
      <c r="K4" s="166" t="s">
        <v>21</v>
      </c>
      <c r="L4" s="167" t="s">
        <v>27</v>
      </c>
      <c r="M4" s="173"/>
    </row>
    <row r="5" spans="1:14" ht="15.75">
      <c r="A5" s="171"/>
      <c r="B5" s="157"/>
      <c r="C5" s="158"/>
      <c r="D5" s="157">
        <v>100000</v>
      </c>
      <c r="E5" s="157">
        <v>5</v>
      </c>
      <c r="F5" s="157"/>
      <c r="G5" s="160"/>
      <c r="H5" s="160"/>
      <c r="I5" s="110"/>
      <c r="J5" s="157"/>
      <c r="K5" s="166" t="s">
        <v>22</v>
      </c>
      <c r="L5" s="167" t="s">
        <v>28</v>
      </c>
      <c r="M5" s="173"/>
    </row>
    <row r="6" spans="1:14">
      <c r="A6" s="171"/>
      <c r="B6" s="157"/>
      <c r="C6" s="158"/>
      <c r="D6" s="157">
        <v>150000</v>
      </c>
      <c r="E6" s="157">
        <v>7</v>
      </c>
      <c r="F6" s="157"/>
      <c r="G6" s="159"/>
      <c r="H6" s="159"/>
      <c r="I6" s="110"/>
      <c r="J6" s="157"/>
      <c r="K6" s="166" t="s">
        <v>23</v>
      </c>
      <c r="L6" s="167" t="s">
        <v>29</v>
      </c>
      <c r="M6" s="173"/>
    </row>
    <row r="7" spans="1:14" ht="30.75" customHeight="1">
      <c r="A7" s="171"/>
      <c r="B7" s="157"/>
      <c r="C7" s="158"/>
      <c r="D7" s="157">
        <v>250000</v>
      </c>
      <c r="E7" s="157">
        <v>10</v>
      </c>
      <c r="F7" s="161"/>
      <c r="G7" s="161"/>
      <c r="H7" s="161"/>
      <c r="I7" s="162"/>
      <c r="J7" s="157"/>
      <c r="K7" s="165"/>
      <c r="L7" s="168"/>
      <c r="M7" s="173"/>
    </row>
    <row r="8" spans="1:14" ht="23.25" customHeight="1">
      <c r="A8" s="171"/>
      <c r="B8" s="157"/>
      <c r="C8" s="158"/>
      <c r="D8" s="157"/>
      <c r="E8" s="157"/>
      <c r="F8" s="157"/>
      <c r="G8" s="157"/>
      <c r="H8" s="157"/>
      <c r="I8" s="110"/>
      <c r="J8" s="157"/>
      <c r="K8" s="71" t="s">
        <v>156</v>
      </c>
      <c r="L8" s="169">
        <f>SUMIF(L13:L19,"&gt;0")</f>
        <v>0</v>
      </c>
      <c r="M8" s="173"/>
    </row>
    <row r="9" spans="1:14" ht="21.75" customHeight="1">
      <c r="A9" s="171"/>
      <c r="B9" s="157"/>
      <c r="C9" s="158"/>
      <c r="D9" s="157"/>
      <c r="E9" s="157"/>
      <c r="F9" s="157"/>
      <c r="G9" s="157"/>
      <c r="H9" s="157"/>
      <c r="I9" s="110"/>
      <c r="J9" s="157"/>
      <c r="K9" s="154" t="s">
        <v>25</v>
      </c>
      <c r="L9" s="170">
        <f>VLOOKUP(L8,'1'!E4:F9,2,1)/100</f>
        <v>0</v>
      </c>
      <c r="M9" s="173"/>
    </row>
    <row r="10" spans="1:14" ht="29.25" customHeight="1">
      <c r="A10" s="171"/>
      <c r="B10" s="163"/>
      <c r="C10" s="164"/>
      <c r="D10" s="157"/>
      <c r="E10" s="157"/>
      <c r="F10" s="157"/>
      <c r="G10" s="157"/>
      <c r="H10" s="157"/>
      <c r="I10" s="110"/>
      <c r="J10" s="157"/>
      <c r="K10" s="156" t="s">
        <v>165</v>
      </c>
      <c r="L10" s="169">
        <f>L8*(1-L9)</f>
        <v>0</v>
      </c>
      <c r="M10" s="173"/>
    </row>
    <row r="11" spans="1:14" ht="30">
      <c r="A11" s="171"/>
      <c r="B11" s="155" t="s">
        <v>1</v>
      </c>
      <c r="C11" s="155" t="s">
        <v>157</v>
      </c>
      <c r="D11" s="155" t="s">
        <v>2</v>
      </c>
      <c r="E11" s="155" t="s">
        <v>285</v>
      </c>
      <c r="F11" s="155" t="s">
        <v>155</v>
      </c>
      <c r="G11" s="155" t="s">
        <v>20</v>
      </c>
      <c r="H11" s="155" t="s">
        <v>21</v>
      </c>
      <c r="I11" s="155" t="s">
        <v>22</v>
      </c>
      <c r="J11" s="155" t="s">
        <v>23</v>
      </c>
      <c r="K11" s="155" t="s">
        <v>5</v>
      </c>
      <c r="L11" s="155" t="s">
        <v>158</v>
      </c>
      <c r="M11" s="173"/>
    </row>
    <row r="12" spans="1:14" ht="21" customHeight="1">
      <c r="A12" s="175"/>
      <c r="B12" s="192"/>
      <c r="C12" s="193"/>
      <c r="D12" s="193"/>
      <c r="E12" s="193"/>
      <c r="F12" s="193"/>
      <c r="G12" s="193"/>
      <c r="H12" s="193"/>
      <c r="I12" s="193"/>
      <c r="J12" s="193"/>
      <c r="K12" s="193"/>
      <c r="L12" s="194"/>
      <c r="M12" s="173"/>
    </row>
    <row r="13" spans="1:14" ht="32.25" customHeight="1">
      <c r="A13" s="171"/>
      <c r="B13" s="174" t="s">
        <v>338</v>
      </c>
      <c r="C13" s="153">
        <v>4603774850350</v>
      </c>
      <c r="D13" s="102" t="s">
        <v>330</v>
      </c>
      <c r="E13" s="52">
        <v>355</v>
      </c>
      <c r="F13" s="52">
        <v>165</v>
      </c>
      <c r="G13" s="9">
        <f>'OZ!DETOX'!F13*0.97</f>
        <v>160.04999999999998</v>
      </c>
      <c r="H13" s="52">
        <f>F13*0.95</f>
        <v>156.75</v>
      </c>
      <c r="I13" s="9">
        <f>F13*0.93</f>
        <v>153.45000000000002</v>
      </c>
      <c r="J13" s="52">
        <f>F13*0.9</f>
        <v>148.5</v>
      </c>
      <c r="K13" s="17"/>
      <c r="L13" s="9">
        <f>F13*K13</f>
        <v>0</v>
      </c>
      <c r="M13" s="173"/>
      <c r="N13" s="182" t="s">
        <v>343</v>
      </c>
    </row>
    <row r="14" spans="1:14" ht="42.75" customHeight="1">
      <c r="A14" s="171"/>
      <c r="B14" s="174" t="s">
        <v>339</v>
      </c>
      <c r="C14" s="153">
        <v>4603774850367</v>
      </c>
      <c r="D14" s="102" t="s">
        <v>330</v>
      </c>
      <c r="E14" s="52">
        <v>222</v>
      </c>
      <c r="F14" s="52">
        <v>104</v>
      </c>
      <c r="G14" s="9">
        <f>'OZ!DETOX'!F14*0.97</f>
        <v>100.88</v>
      </c>
      <c r="H14" s="52">
        <f t="shared" ref="H14:H19" si="0">F14*0.95</f>
        <v>98.8</v>
      </c>
      <c r="I14" s="9">
        <f t="shared" ref="I14:I19" si="1">F14*0.93</f>
        <v>96.72</v>
      </c>
      <c r="J14" s="52">
        <f t="shared" ref="J14:J19" si="2">F14*0.9</f>
        <v>93.600000000000009</v>
      </c>
      <c r="K14" s="17"/>
      <c r="L14" s="9">
        <f t="shared" ref="L14:L19" si="3">F14*K14</f>
        <v>0</v>
      </c>
      <c r="M14" s="173"/>
    </row>
    <row r="15" spans="1:14" ht="45.75" customHeight="1">
      <c r="A15" s="171"/>
      <c r="B15" s="103" t="s">
        <v>335</v>
      </c>
      <c r="C15" s="153">
        <v>4603774850329</v>
      </c>
      <c r="D15" s="102" t="s">
        <v>333</v>
      </c>
      <c r="E15" s="52">
        <v>399</v>
      </c>
      <c r="F15" s="52">
        <v>185</v>
      </c>
      <c r="G15" s="9">
        <f>'OZ!DETOX'!F15*0.97</f>
        <v>179.45</v>
      </c>
      <c r="H15" s="52">
        <f t="shared" si="0"/>
        <v>175.75</v>
      </c>
      <c r="I15" s="9">
        <f t="shared" si="1"/>
        <v>172.05</v>
      </c>
      <c r="J15" s="52">
        <f t="shared" si="2"/>
        <v>166.5</v>
      </c>
      <c r="K15" s="17"/>
      <c r="L15" s="9">
        <f t="shared" si="3"/>
        <v>0</v>
      </c>
      <c r="M15" s="173"/>
    </row>
    <row r="16" spans="1:14" ht="45.75" customHeight="1">
      <c r="A16" s="171"/>
      <c r="B16" s="103" t="s">
        <v>334</v>
      </c>
      <c r="C16" s="153">
        <v>4603774850312</v>
      </c>
      <c r="D16" s="102" t="s">
        <v>333</v>
      </c>
      <c r="E16" s="52">
        <v>310</v>
      </c>
      <c r="F16" s="52">
        <v>144</v>
      </c>
      <c r="G16" s="9">
        <f>'OZ!DETOX'!F16*0.97</f>
        <v>139.68</v>
      </c>
      <c r="H16" s="52">
        <f t="shared" si="0"/>
        <v>136.79999999999998</v>
      </c>
      <c r="I16" s="9">
        <f t="shared" si="1"/>
        <v>133.92000000000002</v>
      </c>
      <c r="J16" s="52">
        <f t="shared" si="2"/>
        <v>129.6</v>
      </c>
      <c r="K16" s="17"/>
      <c r="L16" s="9">
        <f t="shared" si="3"/>
        <v>0</v>
      </c>
      <c r="M16" s="173"/>
    </row>
    <row r="17" spans="1:13" ht="42.75" customHeight="1">
      <c r="A17" s="171"/>
      <c r="B17" s="181" t="s">
        <v>342</v>
      </c>
      <c r="C17" s="153">
        <v>4603774850343</v>
      </c>
      <c r="D17" s="102" t="s">
        <v>331</v>
      </c>
      <c r="E17" s="52">
        <v>443</v>
      </c>
      <c r="F17" s="52">
        <v>206</v>
      </c>
      <c r="G17" s="9">
        <f>'OZ!DETOX'!F17*0.97</f>
        <v>199.82</v>
      </c>
      <c r="H17" s="52">
        <f t="shared" si="0"/>
        <v>195.7</v>
      </c>
      <c r="I17" s="9">
        <f t="shared" si="1"/>
        <v>191.58</v>
      </c>
      <c r="J17" s="52">
        <f t="shared" si="2"/>
        <v>185.4</v>
      </c>
      <c r="K17" s="17"/>
      <c r="L17" s="9">
        <f t="shared" si="3"/>
        <v>0</v>
      </c>
      <c r="M17" s="173"/>
    </row>
    <row r="18" spans="1:13" ht="28.5" customHeight="1">
      <c r="A18" s="171"/>
      <c r="B18" s="174" t="s">
        <v>341</v>
      </c>
      <c r="C18" s="153">
        <v>4603774850336</v>
      </c>
      <c r="D18" s="102" t="s">
        <v>331</v>
      </c>
      <c r="E18" s="52">
        <v>355</v>
      </c>
      <c r="F18" s="52">
        <v>165</v>
      </c>
      <c r="G18" s="9">
        <f>'OZ!DETOX'!F18*0.97</f>
        <v>160.04999999999998</v>
      </c>
      <c r="H18" s="52">
        <f t="shared" si="0"/>
        <v>156.75</v>
      </c>
      <c r="I18" s="9">
        <f t="shared" si="1"/>
        <v>153.45000000000002</v>
      </c>
      <c r="J18" s="52">
        <f t="shared" si="2"/>
        <v>148.5</v>
      </c>
      <c r="K18" s="17"/>
      <c r="L18" s="9">
        <f t="shared" si="3"/>
        <v>0</v>
      </c>
      <c r="M18" s="173"/>
    </row>
    <row r="19" spans="1:13" ht="30" customHeight="1">
      <c r="A19" s="171"/>
      <c r="B19" s="103" t="s">
        <v>340</v>
      </c>
      <c r="C19" s="153">
        <v>4603774850374</v>
      </c>
      <c r="D19" s="102" t="s">
        <v>332</v>
      </c>
      <c r="E19" s="52">
        <v>310</v>
      </c>
      <c r="F19" s="52">
        <v>144</v>
      </c>
      <c r="G19" s="9">
        <f>'OZ!DETOX'!F19*0.97</f>
        <v>139.68</v>
      </c>
      <c r="H19" s="52">
        <f t="shared" si="0"/>
        <v>136.79999999999998</v>
      </c>
      <c r="I19" s="9">
        <f t="shared" si="1"/>
        <v>133.92000000000002</v>
      </c>
      <c r="J19" s="52">
        <f t="shared" si="2"/>
        <v>129.6</v>
      </c>
      <c r="K19" s="17"/>
      <c r="L19" s="9">
        <f t="shared" si="3"/>
        <v>0</v>
      </c>
      <c r="M19" s="173"/>
    </row>
    <row r="20" spans="1:13">
      <c r="A20" s="171"/>
      <c r="B20" s="171"/>
      <c r="C20" s="172"/>
      <c r="D20" s="171"/>
      <c r="E20" s="171"/>
      <c r="F20" s="171"/>
      <c r="G20" s="171"/>
      <c r="H20" s="171"/>
      <c r="I20" s="171"/>
      <c r="J20" s="171"/>
      <c r="K20" s="171"/>
      <c r="L20" s="171"/>
      <c r="M20" s="171"/>
    </row>
  </sheetData>
  <sheetProtection sheet="1" objects="1" scenarios="1"/>
  <mergeCells count="2">
    <mergeCell ref="B12:L12"/>
    <mergeCell ref="K1:L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6"/>
  <sheetViews>
    <sheetView topLeftCell="A4" workbookViewId="0">
      <selection activeCell="J13" sqref="J13:J14"/>
    </sheetView>
  </sheetViews>
  <sheetFormatPr defaultRowHeight="15"/>
  <cols>
    <col min="1" max="1" width="28.42578125" customWidth="1"/>
    <col min="2" max="2" width="16.5703125" customWidth="1"/>
    <col min="4" max="4" width="11.5703125" customWidth="1"/>
    <col min="5" max="5" width="12.28515625" customWidth="1"/>
    <col min="6" max="6" width="12.7109375" bestFit="1" customWidth="1"/>
    <col min="7" max="7" width="11.42578125" customWidth="1"/>
    <col min="8" max="8" width="13.7109375" customWidth="1"/>
    <col min="9" max="9" width="16.85546875" customWidth="1"/>
    <col min="10" max="10" width="11" customWidth="1"/>
    <col min="11" max="11" width="11.85546875" customWidth="1"/>
    <col min="12" max="12" width="37.42578125" customWidth="1"/>
  </cols>
  <sheetData>
    <row r="1" spans="1:11">
      <c r="I1" s="196" t="s">
        <v>25</v>
      </c>
      <c r="J1" s="196"/>
      <c r="K1" s="196"/>
    </row>
    <row r="2" spans="1:11">
      <c r="I2" s="197"/>
      <c r="J2" s="197"/>
      <c r="K2" s="197"/>
    </row>
    <row r="3" spans="1:11">
      <c r="I3" s="122" t="s">
        <v>20</v>
      </c>
      <c r="J3" s="198">
        <v>0.03</v>
      </c>
      <c r="K3" s="199"/>
    </row>
    <row r="4" spans="1:11">
      <c r="E4" s="127">
        <v>50000</v>
      </c>
      <c r="F4" s="127">
        <v>3</v>
      </c>
      <c r="I4" s="122" t="s">
        <v>21</v>
      </c>
      <c r="J4" s="199" t="s">
        <v>27</v>
      </c>
      <c r="K4" s="199"/>
    </row>
    <row r="5" spans="1:11">
      <c r="E5" s="127">
        <v>100000</v>
      </c>
      <c r="F5" s="127">
        <v>5</v>
      </c>
      <c r="I5" s="122" t="s">
        <v>22</v>
      </c>
      <c r="J5" s="199" t="s">
        <v>28</v>
      </c>
      <c r="K5" s="199"/>
    </row>
    <row r="6" spans="1:11">
      <c r="E6" s="127">
        <v>150000</v>
      </c>
      <c r="F6" s="127">
        <v>7</v>
      </c>
      <c r="I6" s="122" t="s">
        <v>23</v>
      </c>
      <c r="J6" s="199" t="s">
        <v>29</v>
      </c>
      <c r="K6" s="199"/>
    </row>
    <row r="7" spans="1:11" ht="15.75">
      <c r="E7" s="127">
        <v>250000</v>
      </c>
      <c r="F7" s="127">
        <v>10</v>
      </c>
      <c r="I7" s="123"/>
      <c r="J7" s="123"/>
      <c r="K7" s="32"/>
    </row>
    <row r="8" spans="1:11">
      <c r="I8" s="124" t="s">
        <v>156</v>
      </c>
      <c r="J8" s="176"/>
      <c r="K8" s="177">
        <f>SUMIF(K12:K269,"&gt;0")</f>
        <v>0</v>
      </c>
    </row>
    <row r="9" spans="1:11">
      <c r="I9" s="125" t="s">
        <v>25</v>
      </c>
      <c r="J9" s="176"/>
      <c r="K9" s="178">
        <f>VLOOKUP(K8,'1'!E4:F9,2,1)/100</f>
        <v>0</v>
      </c>
    </row>
    <row r="10" spans="1:11" ht="24">
      <c r="I10" s="180" t="s">
        <v>165</v>
      </c>
      <c r="J10" s="176"/>
      <c r="K10" s="179">
        <f>K8*(1-K9)</f>
        <v>0</v>
      </c>
    </row>
    <row r="11" spans="1:11" ht="40.5" customHeight="1">
      <c r="A11" s="150" t="s">
        <v>1</v>
      </c>
      <c r="B11" s="150" t="s">
        <v>157</v>
      </c>
      <c r="C11" s="150" t="s">
        <v>2</v>
      </c>
      <c r="D11" s="150" t="s">
        <v>285</v>
      </c>
      <c r="E11" s="150" t="s">
        <v>155</v>
      </c>
      <c r="F11" s="150" t="s">
        <v>20</v>
      </c>
      <c r="G11" s="150" t="s">
        <v>21</v>
      </c>
      <c r="H11" s="150" t="s">
        <v>22</v>
      </c>
      <c r="I11" s="150" t="s">
        <v>23</v>
      </c>
      <c r="J11" s="150" t="s">
        <v>5</v>
      </c>
      <c r="K11" s="150" t="s">
        <v>158</v>
      </c>
    </row>
    <row r="12" spans="1:11" ht="30">
      <c r="A12" s="119" t="s">
        <v>322</v>
      </c>
      <c r="B12" s="142">
        <v>4603727879391</v>
      </c>
      <c r="C12" s="143" t="s">
        <v>3</v>
      </c>
      <c r="D12" s="144" t="s">
        <v>325</v>
      </c>
      <c r="E12" s="144">
        <v>195</v>
      </c>
      <c r="F12" s="145">
        <f>E12-(E12*0.03)</f>
        <v>189.15</v>
      </c>
      <c r="G12" s="145">
        <f>E12-(E12*0.05)</f>
        <v>185.25</v>
      </c>
      <c r="H12" s="145">
        <f>E12-(E12*0.07)</f>
        <v>181.35</v>
      </c>
      <c r="I12" s="145">
        <f>E12-(E12*0.1)</f>
        <v>175.5</v>
      </c>
      <c r="J12" s="146"/>
      <c r="K12" s="144">
        <f>J12*E12</f>
        <v>0</v>
      </c>
    </row>
    <row r="13" spans="1:11">
      <c r="A13" s="120" t="s">
        <v>328</v>
      </c>
      <c r="B13" s="147">
        <v>4603727879414</v>
      </c>
      <c r="C13" s="148" t="s">
        <v>3</v>
      </c>
      <c r="D13" s="149" t="s">
        <v>325</v>
      </c>
      <c r="E13" s="149">
        <v>195</v>
      </c>
      <c r="F13" s="145">
        <f t="shared" ref="F13:F16" si="0">E13-(E13*0.03)</f>
        <v>189.15</v>
      </c>
      <c r="G13" s="145">
        <f t="shared" ref="G13:G16" si="1">E13-(E13*0.05)</f>
        <v>185.25</v>
      </c>
      <c r="H13" s="145">
        <f t="shared" ref="H13:H16" si="2">E13-(E13*0.07)</f>
        <v>181.35</v>
      </c>
      <c r="I13" s="145">
        <f t="shared" ref="I13:I16" si="3">E13-(E13*0.1)</f>
        <v>175.5</v>
      </c>
      <c r="J13" s="126"/>
      <c r="K13" s="144">
        <f t="shared" ref="K13:K16" si="4">J13*E13</f>
        <v>0</v>
      </c>
    </row>
    <row r="14" spans="1:11" ht="39" customHeight="1">
      <c r="A14" s="120" t="s">
        <v>320</v>
      </c>
      <c r="B14" s="147">
        <v>4603727879384</v>
      </c>
      <c r="C14" s="148" t="s">
        <v>117</v>
      </c>
      <c r="D14" s="149" t="s">
        <v>326</v>
      </c>
      <c r="E14" s="149">
        <v>170</v>
      </c>
      <c r="F14" s="145">
        <f t="shared" si="0"/>
        <v>164.9</v>
      </c>
      <c r="G14" s="145">
        <f t="shared" si="1"/>
        <v>161.5</v>
      </c>
      <c r="H14" s="145">
        <f t="shared" si="2"/>
        <v>158.1</v>
      </c>
      <c r="I14" s="145">
        <f t="shared" si="3"/>
        <v>153</v>
      </c>
      <c r="J14" s="126"/>
      <c r="K14" s="144">
        <f t="shared" si="4"/>
        <v>0</v>
      </c>
    </row>
    <row r="15" spans="1:11" ht="44.25" customHeight="1">
      <c r="A15" s="120" t="s">
        <v>321</v>
      </c>
      <c r="B15" s="147">
        <v>4603727879407</v>
      </c>
      <c r="C15" s="148" t="s">
        <v>4</v>
      </c>
      <c r="D15" s="149" t="s">
        <v>325</v>
      </c>
      <c r="E15" s="149">
        <v>195</v>
      </c>
      <c r="F15" s="145">
        <f t="shared" si="0"/>
        <v>189.15</v>
      </c>
      <c r="G15" s="145">
        <f t="shared" si="1"/>
        <v>185.25</v>
      </c>
      <c r="H15" s="145">
        <f t="shared" si="2"/>
        <v>181.35</v>
      </c>
      <c r="I15" s="145">
        <f t="shared" si="3"/>
        <v>175.5</v>
      </c>
      <c r="J15" s="126"/>
      <c r="K15" s="144">
        <f t="shared" si="4"/>
        <v>0</v>
      </c>
    </row>
    <row r="16" spans="1:11" ht="30">
      <c r="A16" s="121" t="s">
        <v>323</v>
      </c>
      <c r="B16" s="147">
        <v>4603727879377</v>
      </c>
      <c r="C16" s="148" t="s">
        <v>324</v>
      </c>
      <c r="D16" s="149" t="s">
        <v>325</v>
      </c>
      <c r="E16" s="149">
        <v>195</v>
      </c>
      <c r="F16" s="145">
        <f t="shared" si="0"/>
        <v>189.15</v>
      </c>
      <c r="G16" s="145">
        <f t="shared" si="1"/>
        <v>185.25</v>
      </c>
      <c r="H16" s="145">
        <f t="shared" si="2"/>
        <v>181.35</v>
      </c>
      <c r="I16" s="145">
        <f t="shared" si="3"/>
        <v>175.5</v>
      </c>
      <c r="J16" s="126"/>
      <c r="K16" s="144">
        <f t="shared" si="4"/>
        <v>0</v>
      </c>
    </row>
  </sheetData>
  <sheetProtection sheet="1" selectLockedCells="1"/>
  <mergeCells count="5">
    <mergeCell ref="I1:K2"/>
    <mergeCell ref="J3:K3"/>
    <mergeCell ref="J4:K4"/>
    <mergeCell ref="J5:K5"/>
    <mergeCell ref="J6:K6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P283"/>
  <sheetViews>
    <sheetView showGridLines="0" showRowColHeaders="0" showZeros="0" tabSelected="1" zoomScaleSheetLayoutView="90" workbookViewId="0">
      <pane xSplit="13" ySplit="12" topLeftCell="N73" activePane="bottomRight" state="frozen"/>
      <selection pane="topRight" activeCell="M1" sqref="M1"/>
      <selection pane="bottomLeft" activeCell="A12" sqref="A12"/>
      <selection pane="bottomRight" activeCell="L15" sqref="L15"/>
    </sheetView>
  </sheetViews>
  <sheetFormatPr defaultRowHeight="15"/>
  <cols>
    <col min="1" max="1" width="4.140625" style="5" customWidth="1"/>
    <col min="2" max="2" width="5.42578125" style="5" customWidth="1"/>
    <col min="3" max="3" width="45.28515625" style="5" customWidth="1"/>
    <col min="4" max="4" width="17.5703125" style="106" customWidth="1"/>
    <col min="5" max="5" width="8.5703125" style="5" customWidth="1"/>
    <col min="6" max="6" width="18.28515625" style="5" customWidth="1"/>
    <col min="7" max="11" width="12.85546875" style="5" customWidth="1"/>
    <col min="12" max="12" width="12" style="107" bestFit="1" customWidth="1"/>
    <col min="13" max="13" width="12.85546875" style="5" customWidth="1"/>
    <col min="14" max="14" width="38.5703125" style="5" customWidth="1"/>
    <col min="15" max="16384" width="9.140625" style="5"/>
  </cols>
  <sheetData>
    <row r="1" spans="1:14" customFormat="1">
      <c r="A1" s="95"/>
      <c r="B1" s="127"/>
      <c r="C1" s="127"/>
      <c r="D1" s="134"/>
      <c r="E1" s="127"/>
      <c r="F1" s="127"/>
      <c r="G1" s="127"/>
      <c r="H1" s="127"/>
      <c r="I1" s="127"/>
      <c r="J1" s="127"/>
      <c r="K1" s="201" t="s">
        <v>25</v>
      </c>
      <c r="L1" s="201"/>
      <c r="M1" s="201"/>
      <c r="N1" s="95"/>
    </row>
    <row r="2" spans="1:14" customFormat="1">
      <c r="A2" s="95"/>
      <c r="B2" s="127"/>
      <c r="C2" s="127"/>
      <c r="D2" s="134"/>
      <c r="E2" s="127"/>
      <c r="F2" s="127"/>
      <c r="G2" s="127"/>
      <c r="H2" s="127"/>
      <c r="I2" s="127"/>
      <c r="J2" s="135"/>
      <c r="K2" s="202"/>
      <c r="L2" s="202"/>
      <c r="M2" s="202"/>
      <c r="N2" s="95"/>
    </row>
    <row r="3" spans="1:14" customFormat="1">
      <c r="A3" s="95"/>
      <c r="B3" s="127"/>
      <c r="C3" s="127"/>
      <c r="D3" s="134"/>
      <c r="E3" s="127"/>
      <c r="F3" s="127"/>
      <c r="G3" s="127"/>
      <c r="H3" s="127"/>
      <c r="I3" s="127"/>
      <c r="J3" s="135"/>
      <c r="K3" s="128" t="s">
        <v>20</v>
      </c>
      <c r="L3" s="210" t="s">
        <v>26</v>
      </c>
      <c r="M3" s="210"/>
      <c r="N3" s="95"/>
    </row>
    <row r="4" spans="1:14" customFormat="1" ht="15" customHeight="1">
      <c r="A4" s="95"/>
      <c r="B4" s="127"/>
      <c r="C4" s="127"/>
      <c r="D4" s="134"/>
      <c r="E4" s="127">
        <v>50000</v>
      </c>
      <c r="F4" s="127">
        <v>3</v>
      </c>
      <c r="G4" s="127"/>
      <c r="H4" s="136"/>
      <c r="I4" s="136"/>
      <c r="J4" s="135"/>
      <c r="K4" s="128" t="s">
        <v>21</v>
      </c>
      <c r="L4" s="210" t="s">
        <v>27</v>
      </c>
      <c r="M4" s="210"/>
      <c r="N4" s="95"/>
    </row>
    <row r="5" spans="1:14" customFormat="1" ht="15" customHeight="1">
      <c r="A5" s="95"/>
      <c r="B5" s="127"/>
      <c r="C5" s="127"/>
      <c r="D5" s="134"/>
      <c r="E5" s="127">
        <v>100000</v>
      </c>
      <c r="F5" s="127">
        <v>5</v>
      </c>
      <c r="G5" s="127"/>
      <c r="H5" s="137"/>
      <c r="I5" s="137"/>
      <c r="J5" s="135"/>
      <c r="K5" s="128" t="s">
        <v>22</v>
      </c>
      <c r="L5" s="210" t="s">
        <v>28</v>
      </c>
      <c r="M5" s="210"/>
      <c r="N5" s="95"/>
    </row>
    <row r="6" spans="1:14" customFormat="1" ht="15" customHeight="1">
      <c r="A6" s="95"/>
      <c r="B6" s="127"/>
      <c r="C6" s="127"/>
      <c r="D6" s="134"/>
      <c r="E6" s="127">
        <v>150000</v>
      </c>
      <c r="F6" s="127">
        <v>7</v>
      </c>
      <c r="G6" s="127"/>
      <c r="H6" s="136"/>
      <c r="I6" s="136"/>
      <c r="J6" s="135"/>
      <c r="K6" s="128" t="s">
        <v>23</v>
      </c>
      <c r="L6" s="210" t="s">
        <v>29</v>
      </c>
      <c r="M6" s="210"/>
      <c r="N6" s="95"/>
    </row>
    <row r="7" spans="1:14" customFormat="1" ht="15.75">
      <c r="A7" s="95"/>
      <c r="B7" s="127"/>
      <c r="C7" s="127"/>
      <c r="D7" s="134"/>
      <c r="E7" s="127">
        <v>250000</v>
      </c>
      <c r="F7" s="127">
        <v>10</v>
      </c>
      <c r="G7" s="138"/>
      <c r="H7" s="138"/>
      <c r="I7" s="138"/>
      <c r="J7" s="139"/>
      <c r="K7" s="14"/>
      <c r="L7" s="14"/>
      <c r="M7" s="5"/>
      <c r="N7" s="95"/>
    </row>
    <row r="8" spans="1:14" customFormat="1">
      <c r="A8" s="95"/>
      <c r="B8" s="127"/>
      <c r="C8" s="127"/>
      <c r="D8" s="134"/>
      <c r="E8" s="127"/>
      <c r="F8" s="127"/>
      <c r="G8" s="127"/>
      <c r="H8" s="127"/>
      <c r="I8" s="127"/>
      <c r="J8" s="135"/>
      <c r="K8" s="129" t="s">
        <v>156</v>
      </c>
      <c r="L8" s="204">
        <f>SUMIF(M14:M271,"&gt;0")</f>
        <v>0</v>
      </c>
      <c r="M8" s="204"/>
      <c r="N8" s="95"/>
    </row>
    <row r="9" spans="1:14" customFormat="1">
      <c r="A9" s="95"/>
      <c r="B9" s="127"/>
      <c r="C9" s="127"/>
      <c r="D9" s="134"/>
      <c r="E9" s="127"/>
      <c r="F9" s="127"/>
      <c r="G9" s="127"/>
      <c r="H9" s="127"/>
      <c r="I9" s="127"/>
      <c r="J9" s="135"/>
      <c r="K9" s="130" t="s">
        <v>25</v>
      </c>
      <c r="L9" s="200">
        <f>VLOOKUP(L8,'1'!E4:F9,2,1)/100</f>
        <v>0</v>
      </c>
      <c r="M9" s="200"/>
      <c r="N9" s="95"/>
    </row>
    <row r="10" spans="1:14" customFormat="1" ht="22.5" customHeight="1">
      <c r="A10" s="95"/>
      <c r="B10" s="127"/>
      <c r="C10" s="140"/>
      <c r="D10" s="141"/>
      <c r="E10" s="127"/>
      <c r="F10" s="127"/>
      <c r="G10" s="127"/>
      <c r="H10" s="127"/>
      <c r="I10" s="127"/>
      <c r="J10" s="135"/>
      <c r="K10" s="203" t="s">
        <v>165</v>
      </c>
      <c r="L10" s="204">
        <f>L8*(1-L9)</f>
        <v>0</v>
      </c>
      <c r="M10" s="204"/>
      <c r="N10" s="95"/>
    </row>
    <row r="11" spans="1:14" customFormat="1">
      <c r="A11" s="95"/>
      <c r="B11" s="127"/>
      <c r="C11" s="140"/>
      <c r="D11" s="141"/>
      <c r="E11" s="127"/>
      <c r="F11" s="127"/>
      <c r="G11" s="127"/>
      <c r="H11" s="127"/>
      <c r="I11" s="127"/>
      <c r="J11" s="127"/>
      <c r="K11" s="203"/>
      <c r="L11" s="204"/>
      <c r="M11" s="204"/>
      <c r="N11" s="95"/>
    </row>
    <row r="12" spans="1:14" customFormat="1" ht="36.75" customHeight="1">
      <c r="A12" s="95"/>
      <c r="B12" s="16"/>
      <c r="C12" s="87" t="s">
        <v>1</v>
      </c>
      <c r="D12" s="131" t="s">
        <v>157</v>
      </c>
      <c r="E12" s="132" t="s">
        <v>2</v>
      </c>
      <c r="F12" s="133" t="s">
        <v>285</v>
      </c>
      <c r="G12" s="133" t="s">
        <v>155</v>
      </c>
      <c r="H12" s="133" t="s">
        <v>20</v>
      </c>
      <c r="I12" s="133" t="s">
        <v>21</v>
      </c>
      <c r="J12" s="133" t="s">
        <v>22</v>
      </c>
      <c r="K12" s="89" t="s">
        <v>23</v>
      </c>
      <c r="L12" s="89" t="s">
        <v>5</v>
      </c>
      <c r="M12" s="88" t="s">
        <v>158</v>
      </c>
      <c r="N12" s="95"/>
    </row>
    <row r="13" spans="1:14" customFormat="1" ht="23.25" customHeight="1">
      <c r="A13" s="95"/>
      <c r="B13" s="211" t="s">
        <v>309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3"/>
      <c r="N13" s="95"/>
    </row>
    <row r="14" spans="1:14" customFormat="1" ht="30.75" customHeight="1">
      <c r="A14" s="95"/>
      <c r="B14" s="101"/>
      <c r="C14" s="103" t="s">
        <v>305</v>
      </c>
      <c r="D14" s="49">
        <v>4603727878608</v>
      </c>
      <c r="E14" s="102" t="s">
        <v>306</v>
      </c>
      <c r="F14" s="53">
        <v>180</v>
      </c>
      <c r="G14" s="53">
        <v>90</v>
      </c>
      <c r="H14" s="19">
        <v>88</v>
      </c>
      <c r="I14" s="53">
        <v>86</v>
      </c>
      <c r="J14" s="19">
        <v>84</v>
      </c>
      <c r="K14" s="53">
        <v>81</v>
      </c>
      <c r="L14" s="50"/>
      <c r="M14" s="9">
        <f>G14*L14</f>
        <v>0</v>
      </c>
      <c r="N14" s="95"/>
    </row>
    <row r="15" spans="1:14" customFormat="1" ht="30.75" customHeight="1">
      <c r="A15" s="95"/>
      <c r="B15" s="101"/>
      <c r="C15" s="103" t="s">
        <v>307</v>
      </c>
      <c r="D15" s="49">
        <v>4603727878615</v>
      </c>
      <c r="E15" s="102" t="s">
        <v>306</v>
      </c>
      <c r="F15" s="53">
        <v>180</v>
      </c>
      <c r="G15" s="53">
        <v>90</v>
      </c>
      <c r="H15" s="19">
        <v>88</v>
      </c>
      <c r="I15" s="53">
        <v>86</v>
      </c>
      <c r="J15" s="19">
        <v>84</v>
      </c>
      <c r="K15" s="53">
        <v>81</v>
      </c>
      <c r="L15" s="50"/>
      <c r="M15" s="9">
        <f t="shared" ref="M15:M16" si="0">G15*L15</f>
        <v>0</v>
      </c>
      <c r="N15" s="95"/>
    </row>
    <row r="16" spans="1:14" customFormat="1" ht="32.25" customHeight="1">
      <c r="A16" s="95"/>
      <c r="B16" s="101"/>
      <c r="C16" s="103" t="s">
        <v>308</v>
      </c>
      <c r="D16" s="49">
        <v>4603727878622</v>
      </c>
      <c r="E16" s="102" t="s">
        <v>306</v>
      </c>
      <c r="F16" s="53">
        <v>180</v>
      </c>
      <c r="G16" s="53">
        <v>90</v>
      </c>
      <c r="H16" s="19">
        <v>88</v>
      </c>
      <c r="I16" s="53">
        <v>86</v>
      </c>
      <c r="J16" s="19">
        <v>84</v>
      </c>
      <c r="K16" s="53">
        <v>81</v>
      </c>
      <c r="L16" s="50"/>
      <c r="M16" s="9">
        <f t="shared" si="0"/>
        <v>0</v>
      </c>
      <c r="N16" s="95"/>
    </row>
    <row r="17" spans="1:14" customFormat="1" ht="29.25" customHeight="1">
      <c r="A17" s="95"/>
      <c r="B17" s="101"/>
      <c r="C17" s="103" t="s">
        <v>317</v>
      </c>
      <c r="D17" s="49">
        <v>4603774850084</v>
      </c>
      <c r="E17" s="102" t="s">
        <v>312</v>
      </c>
      <c r="F17" s="53">
        <v>3900</v>
      </c>
      <c r="G17" s="53">
        <v>1950</v>
      </c>
      <c r="H17" s="19">
        <v>1891.5</v>
      </c>
      <c r="I17" s="53">
        <v>1852</v>
      </c>
      <c r="J17" s="19">
        <v>1813</v>
      </c>
      <c r="K17" s="53">
        <v>1755</v>
      </c>
      <c r="L17" s="50"/>
      <c r="M17" s="9">
        <f t="shared" ref="M17" si="1">G17*L17</f>
        <v>0</v>
      </c>
      <c r="N17" s="95"/>
    </row>
    <row r="18" spans="1:14" customFormat="1" ht="27.75" customHeight="1">
      <c r="A18" s="95"/>
      <c r="B18" s="101"/>
      <c r="C18" s="103" t="s">
        <v>311</v>
      </c>
      <c r="D18" s="49">
        <v>4603774850091</v>
      </c>
      <c r="E18" s="102" t="s">
        <v>312</v>
      </c>
      <c r="F18" s="53">
        <v>3900</v>
      </c>
      <c r="G18" s="53">
        <v>1950</v>
      </c>
      <c r="H18" s="19">
        <v>1891.5</v>
      </c>
      <c r="I18" s="53">
        <v>1852</v>
      </c>
      <c r="J18" s="19">
        <v>1813</v>
      </c>
      <c r="K18" s="53">
        <v>1755</v>
      </c>
      <c r="L18" s="50"/>
      <c r="M18" s="9">
        <f t="shared" ref="M18" si="2">G18*L18</f>
        <v>0</v>
      </c>
      <c r="N18" s="95"/>
    </row>
    <row r="19" spans="1:14" customFormat="1" ht="23.25" customHeight="1">
      <c r="A19" s="95"/>
      <c r="B19" s="101"/>
      <c r="C19" s="103" t="s">
        <v>310</v>
      </c>
      <c r="D19" s="49">
        <v>4603774850107</v>
      </c>
      <c r="E19" s="102" t="s">
        <v>312</v>
      </c>
      <c r="F19" s="53">
        <v>3900</v>
      </c>
      <c r="G19" s="53">
        <v>1950</v>
      </c>
      <c r="H19" s="19">
        <v>1891.5</v>
      </c>
      <c r="I19" s="53">
        <v>1852</v>
      </c>
      <c r="J19" s="19">
        <v>1813</v>
      </c>
      <c r="K19" s="53">
        <v>1755</v>
      </c>
      <c r="L19" s="50"/>
      <c r="M19" s="9">
        <f t="shared" ref="M19" si="3">G19*L19</f>
        <v>0</v>
      </c>
      <c r="N19" s="95"/>
    </row>
    <row r="20" spans="1:14" customFormat="1" ht="33" customHeight="1">
      <c r="A20" s="95"/>
      <c r="B20" s="101"/>
      <c r="C20" s="103" t="s">
        <v>315</v>
      </c>
      <c r="D20" s="49">
        <v>4603774850114</v>
      </c>
      <c r="E20" s="102" t="s">
        <v>314</v>
      </c>
      <c r="F20" s="53">
        <v>30</v>
      </c>
      <c r="G20" s="53">
        <v>15</v>
      </c>
      <c r="H20" s="19">
        <v>15</v>
      </c>
      <c r="I20" s="53">
        <v>14</v>
      </c>
      <c r="J20" s="19">
        <v>14</v>
      </c>
      <c r="K20" s="53">
        <v>13</v>
      </c>
      <c r="L20" s="50"/>
      <c r="M20" s="9">
        <f t="shared" ref="M20" si="4">G20*L20</f>
        <v>0</v>
      </c>
      <c r="N20" s="95"/>
    </row>
    <row r="21" spans="1:14" customFormat="1" ht="33.75" customHeight="1">
      <c r="A21" s="95"/>
      <c r="B21" s="101"/>
      <c r="C21" s="103" t="s">
        <v>316</v>
      </c>
      <c r="D21" s="49">
        <v>4603774850121</v>
      </c>
      <c r="E21" s="102" t="s">
        <v>314</v>
      </c>
      <c r="F21" s="53">
        <v>30</v>
      </c>
      <c r="G21" s="53">
        <v>15</v>
      </c>
      <c r="H21" s="19">
        <v>15</v>
      </c>
      <c r="I21" s="53">
        <v>14</v>
      </c>
      <c r="J21" s="19">
        <v>14</v>
      </c>
      <c r="K21" s="53">
        <v>13</v>
      </c>
      <c r="L21" s="50"/>
      <c r="M21" s="9">
        <f t="shared" ref="M21" si="5">G21*L21</f>
        <v>0</v>
      </c>
      <c r="N21" s="95"/>
    </row>
    <row r="22" spans="1:14" customFormat="1" ht="33" customHeight="1">
      <c r="A22" s="95"/>
      <c r="B22" s="101"/>
      <c r="C22" s="103" t="s">
        <v>313</v>
      </c>
      <c r="D22" s="49">
        <v>4603774850138</v>
      </c>
      <c r="E22" s="102" t="s">
        <v>314</v>
      </c>
      <c r="F22" s="53">
        <v>30</v>
      </c>
      <c r="G22" s="53">
        <v>15</v>
      </c>
      <c r="H22" s="19">
        <v>15</v>
      </c>
      <c r="I22" s="53">
        <v>14</v>
      </c>
      <c r="J22" s="19">
        <v>14</v>
      </c>
      <c r="K22" s="53">
        <v>13</v>
      </c>
      <c r="L22" s="50"/>
      <c r="M22" s="9">
        <f t="shared" ref="M22" si="6">G22*L22</f>
        <v>0</v>
      </c>
      <c r="N22" s="95"/>
    </row>
    <row r="23" spans="1:14" customFormat="1" ht="32.25" customHeight="1">
      <c r="A23" s="95"/>
      <c r="B23" s="206" t="s">
        <v>6</v>
      </c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7"/>
      <c r="N23" s="95"/>
    </row>
    <row r="24" spans="1:14" customFormat="1" ht="32.25" customHeight="1">
      <c r="A24" s="95"/>
      <c r="B24" s="208" t="s">
        <v>203</v>
      </c>
      <c r="C24" s="209"/>
      <c r="D24" s="49">
        <v>4626018133965</v>
      </c>
      <c r="E24" s="22" t="s">
        <v>3</v>
      </c>
      <c r="F24" s="19">
        <v>379</v>
      </c>
      <c r="G24" s="19">
        <v>192</v>
      </c>
      <c r="H24" s="19">
        <f>$G24*'1'!G$5</f>
        <v>186.24</v>
      </c>
      <c r="I24" s="19">
        <f>$G24*'1'!H$5</f>
        <v>182.39999999999998</v>
      </c>
      <c r="J24" s="19">
        <f>$G24*'1'!I$5</f>
        <v>178.56</v>
      </c>
      <c r="K24" s="19">
        <f>$G24*'1'!J$5</f>
        <v>172.8</v>
      </c>
      <c r="L24" s="50"/>
      <c r="M24" s="9">
        <f>G24*L24</f>
        <v>0</v>
      </c>
      <c r="N24" s="95"/>
    </row>
    <row r="25" spans="1:14" customFormat="1" ht="29.25" customHeight="1">
      <c r="A25" s="95"/>
      <c r="B25" s="208" t="s">
        <v>204</v>
      </c>
      <c r="C25" s="209"/>
      <c r="D25" s="49">
        <v>4626018133934</v>
      </c>
      <c r="E25" s="22" t="s">
        <v>3</v>
      </c>
      <c r="F25" s="19">
        <v>379</v>
      </c>
      <c r="G25" s="19">
        <v>192</v>
      </c>
      <c r="H25" s="19">
        <f>$G25*'1'!G$5</f>
        <v>186.24</v>
      </c>
      <c r="I25" s="19">
        <f>$G25*'1'!H$5</f>
        <v>182.39999999999998</v>
      </c>
      <c r="J25" s="19">
        <f>$G25*'1'!I$5</f>
        <v>178.56</v>
      </c>
      <c r="K25" s="19">
        <f>$G25*'1'!J$5</f>
        <v>172.8</v>
      </c>
      <c r="L25" s="50"/>
      <c r="M25" s="9">
        <f t="shared" ref="M25:M28" si="7">G25*L25</f>
        <v>0</v>
      </c>
      <c r="N25" s="95"/>
    </row>
    <row r="26" spans="1:14" customFormat="1" ht="28.5" customHeight="1">
      <c r="A26" s="95"/>
      <c r="B26" s="208" t="s">
        <v>205</v>
      </c>
      <c r="C26" s="209"/>
      <c r="D26" s="49">
        <v>4626018133941</v>
      </c>
      <c r="E26" s="22" t="s">
        <v>3</v>
      </c>
      <c r="F26" s="19">
        <v>379</v>
      </c>
      <c r="G26" s="19">
        <v>192</v>
      </c>
      <c r="H26" s="19">
        <f>$G26*'1'!G$5</f>
        <v>186.24</v>
      </c>
      <c r="I26" s="19">
        <f>$G26*'1'!H$5</f>
        <v>182.39999999999998</v>
      </c>
      <c r="J26" s="19">
        <f>$G26*'1'!I$5</f>
        <v>178.56</v>
      </c>
      <c r="K26" s="19">
        <f>$G26*'1'!J$5</f>
        <v>172.8</v>
      </c>
      <c r="L26" s="50"/>
      <c r="M26" s="9">
        <f t="shared" si="7"/>
        <v>0</v>
      </c>
      <c r="N26" s="95"/>
    </row>
    <row r="27" spans="1:14" customFormat="1" ht="28.5" customHeight="1">
      <c r="A27" s="95"/>
      <c r="B27" s="205" t="s">
        <v>206</v>
      </c>
      <c r="C27" s="205"/>
      <c r="D27" s="49">
        <v>4626018133958</v>
      </c>
      <c r="E27" s="22" t="s">
        <v>3</v>
      </c>
      <c r="F27" s="19">
        <v>379</v>
      </c>
      <c r="G27" s="19">
        <v>192</v>
      </c>
      <c r="H27" s="19">
        <f>$G27*'1'!G$5</f>
        <v>186.24</v>
      </c>
      <c r="I27" s="19">
        <f>$G27*'1'!H$5</f>
        <v>182.39999999999998</v>
      </c>
      <c r="J27" s="19">
        <f>$G27*'1'!I$5</f>
        <v>178.56</v>
      </c>
      <c r="K27" s="19">
        <f>$G27*'1'!J$5</f>
        <v>172.8</v>
      </c>
      <c r="L27" s="50"/>
      <c r="M27" s="9">
        <f t="shared" si="7"/>
        <v>0</v>
      </c>
      <c r="N27" s="95"/>
    </row>
    <row r="28" spans="1:14" customFormat="1" ht="27" customHeight="1">
      <c r="A28" s="95"/>
      <c r="B28" s="205" t="s">
        <v>207</v>
      </c>
      <c r="C28" s="205"/>
      <c r="D28" s="49">
        <v>4626018133972</v>
      </c>
      <c r="E28" s="22" t="s">
        <v>3</v>
      </c>
      <c r="F28" s="19">
        <v>379</v>
      </c>
      <c r="G28" s="19">
        <v>192</v>
      </c>
      <c r="H28" s="19">
        <f>$G28*'1'!G$5</f>
        <v>186.24</v>
      </c>
      <c r="I28" s="19">
        <f>$G28*'1'!H$5</f>
        <v>182.39999999999998</v>
      </c>
      <c r="J28" s="19">
        <f>$G28*'1'!I$5</f>
        <v>178.56</v>
      </c>
      <c r="K28" s="19">
        <f>$G28*'1'!J$5</f>
        <v>172.8</v>
      </c>
      <c r="L28" s="50"/>
      <c r="M28" s="9">
        <f t="shared" si="7"/>
        <v>0</v>
      </c>
      <c r="N28" s="95"/>
    </row>
    <row r="29" spans="1:14" customFormat="1" ht="28.5" customHeight="1">
      <c r="A29" s="95"/>
      <c r="B29" s="214" t="s">
        <v>7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5"/>
      <c r="N29" s="95"/>
    </row>
    <row r="30" spans="1:14" customFormat="1" ht="23.25" customHeight="1">
      <c r="A30" s="95"/>
      <c r="B30" s="216" t="s">
        <v>103</v>
      </c>
      <c r="C30" s="216"/>
      <c r="D30" s="51">
        <v>4626018133835</v>
      </c>
      <c r="E30" s="22" t="s">
        <v>3</v>
      </c>
      <c r="F30" s="52">
        <v>379</v>
      </c>
      <c r="G30" s="52">
        <v>192</v>
      </c>
      <c r="H30" s="19">
        <f>$G30*'1'!G$5</f>
        <v>186.24</v>
      </c>
      <c r="I30" s="19">
        <f>$G30*'1'!H$5</f>
        <v>182.39999999999998</v>
      </c>
      <c r="J30" s="19">
        <f>$G30*'1'!I$5</f>
        <v>178.56</v>
      </c>
      <c r="K30" s="19">
        <f>$G30*'1'!J$5</f>
        <v>172.8</v>
      </c>
      <c r="L30" s="17"/>
      <c r="M30" s="9">
        <f>G30*L30</f>
        <v>0</v>
      </c>
      <c r="N30" s="95"/>
    </row>
    <row r="31" spans="1:14" customFormat="1" ht="28.5" customHeight="1">
      <c r="A31" s="95"/>
      <c r="B31" s="208" t="s">
        <v>104</v>
      </c>
      <c r="C31" s="209"/>
      <c r="D31" s="72">
        <v>4626018133828</v>
      </c>
      <c r="E31" s="22" t="s">
        <v>3</v>
      </c>
      <c r="F31" s="52">
        <v>379</v>
      </c>
      <c r="G31" s="52">
        <v>192</v>
      </c>
      <c r="H31" s="19">
        <f>$G31*'1'!G$5</f>
        <v>186.24</v>
      </c>
      <c r="I31" s="19">
        <f>$G31*'1'!H$5</f>
        <v>182.39999999999998</v>
      </c>
      <c r="J31" s="19">
        <f>$G31*'1'!I$5</f>
        <v>178.56</v>
      </c>
      <c r="K31" s="19">
        <f>$G31*'1'!J$5</f>
        <v>172.8</v>
      </c>
      <c r="L31" s="50"/>
      <c r="M31" s="9">
        <f t="shared" ref="M31:M39" si="8">G31*L31</f>
        <v>0</v>
      </c>
      <c r="N31" s="95"/>
    </row>
    <row r="32" spans="1:14" customFormat="1" ht="29.25" customHeight="1">
      <c r="A32" s="95"/>
      <c r="B32" s="208" t="s">
        <v>105</v>
      </c>
      <c r="C32" s="209"/>
      <c r="D32" s="51">
        <v>4626018133804</v>
      </c>
      <c r="E32" s="22" t="s">
        <v>3</v>
      </c>
      <c r="F32" s="52">
        <v>379</v>
      </c>
      <c r="G32" s="52">
        <v>192</v>
      </c>
      <c r="H32" s="19">
        <f>$G32*'1'!G$5</f>
        <v>186.24</v>
      </c>
      <c r="I32" s="19">
        <f>$G32*'1'!H$5</f>
        <v>182.39999999999998</v>
      </c>
      <c r="J32" s="19">
        <f>$G32*'1'!I$5</f>
        <v>178.56</v>
      </c>
      <c r="K32" s="19">
        <f>$G32*'1'!J$5</f>
        <v>172.8</v>
      </c>
      <c r="L32" s="50"/>
      <c r="M32" s="9">
        <f t="shared" si="8"/>
        <v>0</v>
      </c>
      <c r="N32" s="95"/>
    </row>
    <row r="33" spans="1:14" customFormat="1" ht="29.25" customHeight="1">
      <c r="A33" s="95"/>
      <c r="B33" s="208" t="s">
        <v>106</v>
      </c>
      <c r="C33" s="209"/>
      <c r="D33" s="51">
        <v>4626018133811</v>
      </c>
      <c r="E33" s="22" t="s">
        <v>3</v>
      </c>
      <c r="F33" s="52">
        <v>379</v>
      </c>
      <c r="G33" s="52">
        <v>192</v>
      </c>
      <c r="H33" s="19">
        <f>$G33*'1'!G$5</f>
        <v>186.24</v>
      </c>
      <c r="I33" s="19">
        <f>$G33*'1'!H$5</f>
        <v>182.39999999999998</v>
      </c>
      <c r="J33" s="19">
        <f>$G33*'1'!I$5</f>
        <v>178.56</v>
      </c>
      <c r="K33" s="19">
        <f>$G33*'1'!J$5</f>
        <v>172.8</v>
      </c>
      <c r="L33" s="50"/>
      <c r="M33" s="9">
        <f t="shared" si="8"/>
        <v>0</v>
      </c>
      <c r="N33" s="95"/>
    </row>
    <row r="34" spans="1:14" customFormat="1" ht="28.5" customHeight="1">
      <c r="A34" s="95"/>
      <c r="B34" s="208" t="s">
        <v>107</v>
      </c>
      <c r="C34" s="209"/>
      <c r="D34" s="51">
        <v>4626018133798</v>
      </c>
      <c r="E34" s="22" t="s">
        <v>3</v>
      </c>
      <c r="F34" s="52">
        <v>379</v>
      </c>
      <c r="G34" s="52">
        <v>192</v>
      </c>
      <c r="H34" s="19">
        <f>$G34*'1'!G$5</f>
        <v>186.24</v>
      </c>
      <c r="I34" s="19">
        <f>$G34*'1'!H$5</f>
        <v>182.39999999999998</v>
      </c>
      <c r="J34" s="19">
        <f>$G34*'1'!I$5</f>
        <v>178.56</v>
      </c>
      <c r="K34" s="19">
        <f>$G34*'1'!J$5</f>
        <v>172.8</v>
      </c>
      <c r="L34" s="50"/>
      <c r="M34" s="9">
        <f t="shared" si="8"/>
        <v>0</v>
      </c>
      <c r="N34" s="95"/>
    </row>
    <row r="35" spans="1:14" customFormat="1" ht="29.25" customHeight="1">
      <c r="A35" s="95"/>
      <c r="B35" s="208" t="s">
        <v>108</v>
      </c>
      <c r="C35" s="209"/>
      <c r="D35" s="51">
        <v>4626018133859</v>
      </c>
      <c r="E35" s="22" t="s">
        <v>3</v>
      </c>
      <c r="F35" s="52">
        <v>379</v>
      </c>
      <c r="G35" s="52">
        <v>192</v>
      </c>
      <c r="H35" s="19">
        <f>$G35*'1'!G$5</f>
        <v>186.24</v>
      </c>
      <c r="I35" s="19">
        <f>$G35*'1'!H$5</f>
        <v>182.39999999999998</v>
      </c>
      <c r="J35" s="19">
        <f>$G35*'1'!I$5</f>
        <v>178.56</v>
      </c>
      <c r="K35" s="19">
        <f>$G35*'1'!J$5</f>
        <v>172.8</v>
      </c>
      <c r="L35" s="50"/>
      <c r="M35" s="9">
        <f>G35*L35</f>
        <v>0</v>
      </c>
      <c r="N35" s="95"/>
    </row>
    <row r="36" spans="1:14" customFormat="1" ht="30.75" customHeight="1">
      <c r="A36" s="95"/>
      <c r="B36" s="208" t="s">
        <v>109</v>
      </c>
      <c r="C36" s="209"/>
      <c r="D36" s="51">
        <v>4626018133842</v>
      </c>
      <c r="E36" s="22" t="s">
        <v>3</v>
      </c>
      <c r="F36" s="52">
        <v>379</v>
      </c>
      <c r="G36" s="52">
        <v>192</v>
      </c>
      <c r="H36" s="19">
        <f>$G36*'1'!G$5</f>
        <v>186.24</v>
      </c>
      <c r="I36" s="19">
        <f>$G36*'1'!H$5</f>
        <v>182.39999999999998</v>
      </c>
      <c r="J36" s="19">
        <f>$G36*'1'!I$5</f>
        <v>178.56</v>
      </c>
      <c r="K36" s="19">
        <f>$G36*'1'!J$5</f>
        <v>172.8</v>
      </c>
      <c r="L36" s="50"/>
      <c r="M36" s="9">
        <f t="shared" si="8"/>
        <v>0</v>
      </c>
      <c r="N36" s="95"/>
    </row>
    <row r="37" spans="1:14" customFormat="1" ht="29.25" customHeight="1">
      <c r="A37" s="95"/>
      <c r="B37" s="208" t="s">
        <v>110</v>
      </c>
      <c r="C37" s="209"/>
      <c r="D37" s="51">
        <v>4626018133866</v>
      </c>
      <c r="E37" s="22" t="s">
        <v>3</v>
      </c>
      <c r="F37" s="52">
        <v>379</v>
      </c>
      <c r="G37" s="52">
        <v>192</v>
      </c>
      <c r="H37" s="19">
        <f>$G37*'1'!G$5</f>
        <v>186.24</v>
      </c>
      <c r="I37" s="19">
        <f>$G37*'1'!H$5</f>
        <v>182.39999999999998</v>
      </c>
      <c r="J37" s="19">
        <f>$G37*'1'!I$5</f>
        <v>178.56</v>
      </c>
      <c r="K37" s="19">
        <f>$G37*'1'!J$5</f>
        <v>172.8</v>
      </c>
      <c r="L37" s="50"/>
      <c r="M37" s="9">
        <f t="shared" si="8"/>
        <v>0</v>
      </c>
      <c r="N37" s="95"/>
    </row>
    <row r="38" spans="1:14" customFormat="1" ht="29.25" customHeight="1">
      <c r="A38" s="95"/>
      <c r="B38" s="208" t="s">
        <v>111</v>
      </c>
      <c r="C38" s="209"/>
      <c r="D38" s="51">
        <v>4626018133873</v>
      </c>
      <c r="E38" s="22" t="s">
        <v>3</v>
      </c>
      <c r="F38" s="52">
        <v>379</v>
      </c>
      <c r="G38" s="52">
        <v>192</v>
      </c>
      <c r="H38" s="19">
        <f>$G38*'1'!G$5</f>
        <v>186.24</v>
      </c>
      <c r="I38" s="19">
        <f>$G38*'1'!H$5</f>
        <v>182.39999999999998</v>
      </c>
      <c r="J38" s="19">
        <f>$G38*'1'!I$5</f>
        <v>178.56</v>
      </c>
      <c r="K38" s="19">
        <f>$G38*'1'!J$5</f>
        <v>172.8</v>
      </c>
      <c r="L38" s="50"/>
      <c r="M38" s="9">
        <f t="shared" si="8"/>
        <v>0</v>
      </c>
      <c r="N38" s="95"/>
    </row>
    <row r="39" spans="1:14" customFormat="1" ht="29.25" customHeight="1">
      <c r="A39" s="95"/>
      <c r="B39" s="208" t="s">
        <v>112</v>
      </c>
      <c r="C39" s="209"/>
      <c r="D39" s="51">
        <v>4626018133880</v>
      </c>
      <c r="E39" s="22" t="s">
        <v>3</v>
      </c>
      <c r="F39" s="52">
        <v>379</v>
      </c>
      <c r="G39" s="52">
        <v>192</v>
      </c>
      <c r="H39" s="19">
        <f>$G39*'1'!G$5</f>
        <v>186.24</v>
      </c>
      <c r="I39" s="19">
        <f>$G39*'1'!H$5</f>
        <v>182.39999999999998</v>
      </c>
      <c r="J39" s="19">
        <f>$G39*'1'!I$5</f>
        <v>178.56</v>
      </c>
      <c r="K39" s="19">
        <f>$G39*'1'!J$5</f>
        <v>172.8</v>
      </c>
      <c r="L39" s="50"/>
      <c r="M39" s="9">
        <f t="shared" si="8"/>
        <v>0</v>
      </c>
      <c r="N39" s="95"/>
    </row>
    <row r="40" spans="1:14" customFormat="1" ht="27" customHeight="1">
      <c r="A40" s="95"/>
      <c r="B40" s="217" t="s">
        <v>202</v>
      </c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8"/>
      <c r="N40" s="95"/>
    </row>
    <row r="41" spans="1:14" customFormat="1" ht="23.25" customHeight="1">
      <c r="A41" s="95"/>
      <c r="B41" s="208" t="s">
        <v>254</v>
      </c>
      <c r="C41" s="209"/>
      <c r="D41" s="49">
        <v>4626018134153</v>
      </c>
      <c r="E41" s="22" t="s">
        <v>3</v>
      </c>
      <c r="F41" s="19">
        <v>189</v>
      </c>
      <c r="G41" s="19">
        <v>94</v>
      </c>
      <c r="H41" s="19">
        <f>$G41*'1'!G$5</f>
        <v>91.179999999999993</v>
      </c>
      <c r="I41" s="19">
        <f>$G41*'1'!H$5</f>
        <v>89.3</v>
      </c>
      <c r="J41" s="19">
        <f>$G41*'1'!I$5</f>
        <v>87.42</v>
      </c>
      <c r="K41" s="19">
        <f>$G41*'1'!J$5</f>
        <v>84.600000000000009</v>
      </c>
      <c r="L41" s="50"/>
      <c r="M41" s="9">
        <f>G41*L41</f>
        <v>0</v>
      </c>
      <c r="N41" s="95"/>
    </row>
    <row r="42" spans="1:14" customFormat="1" ht="36" customHeight="1">
      <c r="A42" s="95"/>
      <c r="B42" s="208" t="s">
        <v>253</v>
      </c>
      <c r="C42" s="209"/>
      <c r="D42" s="49">
        <v>4626018134177</v>
      </c>
      <c r="E42" s="22" t="s">
        <v>3</v>
      </c>
      <c r="F42" s="19">
        <v>189</v>
      </c>
      <c r="G42" s="19">
        <v>94</v>
      </c>
      <c r="H42" s="19">
        <f>$G42*'1'!G$5</f>
        <v>91.179999999999993</v>
      </c>
      <c r="I42" s="19">
        <f>$G42*'1'!H$5</f>
        <v>89.3</v>
      </c>
      <c r="J42" s="19">
        <f>$G42*'1'!I$5</f>
        <v>87.42</v>
      </c>
      <c r="K42" s="19">
        <f>$G42*'1'!J$5</f>
        <v>84.600000000000009</v>
      </c>
      <c r="L42" s="50"/>
      <c r="M42" s="9">
        <f t="shared" ref="M42:M94" si="9">G42*L42</f>
        <v>0</v>
      </c>
      <c r="N42" s="95"/>
    </row>
    <row r="43" spans="1:14" customFormat="1" ht="45.75" customHeight="1">
      <c r="A43" s="95"/>
      <c r="B43" s="208" t="s">
        <v>171</v>
      </c>
      <c r="C43" s="209"/>
      <c r="D43" s="49">
        <v>4626018134160</v>
      </c>
      <c r="E43" s="22" t="s">
        <v>3</v>
      </c>
      <c r="F43" s="19">
        <v>189</v>
      </c>
      <c r="G43" s="19">
        <v>94</v>
      </c>
      <c r="H43" s="19">
        <f>$G43*'1'!G$5</f>
        <v>91.179999999999993</v>
      </c>
      <c r="I43" s="19">
        <f>$G43*'1'!H$5</f>
        <v>89.3</v>
      </c>
      <c r="J43" s="19">
        <f>$G43*'1'!I$5</f>
        <v>87.42</v>
      </c>
      <c r="K43" s="19">
        <f>$G43*'1'!J$5</f>
        <v>84.600000000000009</v>
      </c>
      <c r="L43" s="50"/>
      <c r="M43" s="9">
        <f t="shared" si="9"/>
        <v>0</v>
      </c>
      <c r="N43" s="95"/>
    </row>
    <row r="44" spans="1:14" customFormat="1" ht="30.75" customHeight="1">
      <c r="A44" s="95"/>
      <c r="B44" s="208" t="s">
        <v>174</v>
      </c>
      <c r="C44" s="209"/>
      <c r="D44" s="49">
        <v>4626018134122</v>
      </c>
      <c r="E44" s="22" t="s">
        <v>3</v>
      </c>
      <c r="F44" s="19">
        <v>189</v>
      </c>
      <c r="G44" s="19">
        <v>94</v>
      </c>
      <c r="H44" s="19">
        <f>$G44*'1'!G$5</f>
        <v>91.179999999999993</v>
      </c>
      <c r="I44" s="19">
        <f>$G44*'1'!H$5</f>
        <v>89.3</v>
      </c>
      <c r="J44" s="19">
        <f>$G44*'1'!I$5</f>
        <v>87.42</v>
      </c>
      <c r="K44" s="19">
        <f>$G44*'1'!J$5</f>
        <v>84.600000000000009</v>
      </c>
      <c r="L44" s="50"/>
      <c r="M44" s="9">
        <f t="shared" si="9"/>
        <v>0</v>
      </c>
      <c r="N44" s="95"/>
    </row>
    <row r="45" spans="1:14" customFormat="1" ht="30" customHeight="1">
      <c r="A45" s="95"/>
      <c r="B45" s="208" t="s">
        <v>172</v>
      </c>
      <c r="C45" s="209"/>
      <c r="D45" s="49">
        <v>4626018134115</v>
      </c>
      <c r="E45" s="22" t="s">
        <v>3</v>
      </c>
      <c r="F45" s="19">
        <v>189</v>
      </c>
      <c r="G45" s="19">
        <v>94</v>
      </c>
      <c r="H45" s="19">
        <f>$G45*'1'!G$5</f>
        <v>91.179999999999993</v>
      </c>
      <c r="I45" s="19">
        <f>$G45*'1'!H$5</f>
        <v>89.3</v>
      </c>
      <c r="J45" s="19">
        <f>$G45*'1'!I$5</f>
        <v>87.42</v>
      </c>
      <c r="K45" s="19">
        <f>$G45*'1'!J$5</f>
        <v>84.600000000000009</v>
      </c>
      <c r="L45" s="50"/>
      <c r="M45" s="9">
        <f t="shared" si="9"/>
        <v>0</v>
      </c>
      <c r="N45" s="95"/>
    </row>
    <row r="46" spans="1:14" customFormat="1" ht="28.5" customHeight="1">
      <c r="A46" s="95"/>
      <c r="B46" s="208" t="s">
        <v>173</v>
      </c>
      <c r="C46" s="209"/>
      <c r="D46" s="49">
        <v>4626018134092</v>
      </c>
      <c r="E46" s="22" t="s">
        <v>3</v>
      </c>
      <c r="F46" s="19">
        <v>189</v>
      </c>
      <c r="G46" s="19">
        <v>94</v>
      </c>
      <c r="H46" s="19">
        <f>$G46*'1'!G$5</f>
        <v>91.179999999999993</v>
      </c>
      <c r="I46" s="19">
        <f>$G46*'1'!H$5</f>
        <v>89.3</v>
      </c>
      <c r="J46" s="19">
        <f>$G46*'1'!I$5</f>
        <v>87.42</v>
      </c>
      <c r="K46" s="19">
        <f>$G46*'1'!J$5</f>
        <v>84.600000000000009</v>
      </c>
      <c r="L46" s="50"/>
      <c r="M46" s="9">
        <f t="shared" si="9"/>
        <v>0</v>
      </c>
      <c r="N46" s="95"/>
    </row>
    <row r="47" spans="1:14" customFormat="1" ht="23.25" customHeight="1">
      <c r="A47" s="95"/>
      <c r="B47" s="208" t="s">
        <v>175</v>
      </c>
      <c r="C47" s="209"/>
      <c r="D47" s="49">
        <v>4626018134139</v>
      </c>
      <c r="E47" s="22" t="s">
        <v>3</v>
      </c>
      <c r="F47" s="19">
        <v>189</v>
      </c>
      <c r="G47" s="19">
        <v>94</v>
      </c>
      <c r="H47" s="19">
        <f>$G47*'1'!G$5</f>
        <v>91.179999999999993</v>
      </c>
      <c r="I47" s="19">
        <f>$G47*'1'!H$5</f>
        <v>89.3</v>
      </c>
      <c r="J47" s="19">
        <f>$G47*'1'!I$5</f>
        <v>87.42</v>
      </c>
      <c r="K47" s="19">
        <f>$G47*'1'!J$5</f>
        <v>84.600000000000009</v>
      </c>
      <c r="L47" s="50"/>
      <c r="M47" s="9">
        <f t="shared" si="9"/>
        <v>0</v>
      </c>
      <c r="N47" s="95"/>
    </row>
    <row r="48" spans="1:14" customFormat="1" ht="30.75" customHeight="1">
      <c r="A48" s="95"/>
      <c r="B48" s="208" t="s">
        <v>176</v>
      </c>
      <c r="C48" s="209"/>
      <c r="D48" s="49">
        <v>4626018134108</v>
      </c>
      <c r="E48" s="22" t="s">
        <v>3</v>
      </c>
      <c r="F48" s="19">
        <v>189</v>
      </c>
      <c r="G48" s="19">
        <v>94</v>
      </c>
      <c r="H48" s="19">
        <f>$G48*'1'!G$5</f>
        <v>91.179999999999993</v>
      </c>
      <c r="I48" s="19">
        <f>$G48*'1'!H$5</f>
        <v>89.3</v>
      </c>
      <c r="J48" s="19">
        <f>$G48*'1'!I$5</f>
        <v>87.42</v>
      </c>
      <c r="K48" s="19">
        <f>$G48*'1'!J$5</f>
        <v>84.600000000000009</v>
      </c>
      <c r="L48" s="50"/>
      <c r="M48" s="9">
        <f t="shared" si="9"/>
        <v>0</v>
      </c>
      <c r="N48" s="95"/>
    </row>
    <row r="49" spans="1:14" customFormat="1" ht="30.75" customHeight="1">
      <c r="A49" s="95"/>
      <c r="B49" s="208" t="s">
        <v>177</v>
      </c>
      <c r="C49" s="209"/>
      <c r="D49" s="49">
        <v>4626018134146</v>
      </c>
      <c r="E49" s="22" t="s">
        <v>3</v>
      </c>
      <c r="F49" s="19">
        <v>189</v>
      </c>
      <c r="G49" s="19">
        <v>94</v>
      </c>
      <c r="H49" s="19">
        <f>$G49*'1'!G$5</f>
        <v>91.179999999999993</v>
      </c>
      <c r="I49" s="19">
        <f>$G49*'1'!H$5</f>
        <v>89.3</v>
      </c>
      <c r="J49" s="19">
        <f>$G49*'1'!I$5</f>
        <v>87.42</v>
      </c>
      <c r="K49" s="19">
        <f>$G49*'1'!J$5</f>
        <v>84.600000000000009</v>
      </c>
      <c r="L49" s="50"/>
      <c r="M49" s="9">
        <f t="shared" si="9"/>
        <v>0</v>
      </c>
      <c r="N49" s="95"/>
    </row>
    <row r="50" spans="1:14" customFormat="1" ht="27" customHeight="1">
      <c r="A50" s="95"/>
      <c r="B50" s="208" t="s">
        <v>178</v>
      </c>
      <c r="C50" s="209"/>
      <c r="D50" s="49">
        <v>4626018134184</v>
      </c>
      <c r="E50" s="22" t="s">
        <v>3</v>
      </c>
      <c r="F50" s="19">
        <v>189</v>
      </c>
      <c r="G50" s="19">
        <v>94</v>
      </c>
      <c r="H50" s="19">
        <f>$G50*'1'!G$5</f>
        <v>91.179999999999993</v>
      </c>
      <c r="I50" s="19">
        <f>$G50*'1'!H$5</f>
        <v>89.3</v>
      </c>
      <c r="J50" s="19">
        <f>$G50*'1'!I$5</f>
        <v>87.42</v>
      </c>
      <c r="K50" s="19">
        <f>$G50*'1'!J$5</f>
        <v>84.600000000000009</v>
      </c>
      <c r="L50" s="50"/>
      <c r="M50" s="9">
        <f t="shared" si="9"/>
        <v>0</v>
      </c>
      <c r="N50" s="95"/>
    </row>
    <row r="51" spans="1:14" customFormat="1" ht="33" customHeight="1">
      <c r="A51" s="95"/>
      <c r="B51" s="212" t="s">
        <v>37</v>
      </c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3"/>
      <c r="N51" s="95"/>
    </row>
    <row r="52" spans="1:14" customFormat="1" ht="29.25" customHeight="1">
      <c r="A52" s="95"/>
      <c r="B52" s="208" t="s">
        <v>179</v>
      </c>
      <c r="C52" s="209"/>
      <c r="D52" s="51">
        <v>4626018133996</v>
      </c>
      <c r="E52" s="22" t="s">
        <v>113</v>
      </c>
      <c r="F52" s="9">
        <v>759</v>
      </c>
      <c r="G52" s="9">
        <v>384</v>
      </c>
      <c r="H52" s="19">
        <f>$G52*'1'!G$5</f>
        <v>372.48</v>
      </c>
      <c r="I52" s="19">
        <f>$G52*'1'!H$5</f>
        <v>364.79999999999995</v>
      </c>
      <c r="J52" s="19">
        <f>$G52*'1'!I$5</f>
        <v>357.12</v>
      </c>
      <c r="K52" s="19">
        <f>$G52*'1'!J$5</f>
        <v>345.6</v>
      </c>
      <c r="L52" s="17"/>
      <c r="M52" s="9">
        <f t="shared" si="9"/>
        <v>0</v>
      </c>
      <c r="N52" s="95"/>
    </row>
    <row r="53" spans="1:14" customFormat="1" ht="29.25" customHeight="1">
      <c r="A53" s="95"/>
      <c r="B53" s="208" t="s">
        <v>180</v>
      </c>
      <c r="C53" s="209"/>
      <c r="D53" s="51">
        <v>4626018133989</v>
      </c>
      <c r="E53" s="22" t="s">
        <v>113</v>
      </c>
      <c r="F53" s="9">
        <v>759</v>
      </c>
      <c r="G53" s="9">
        <v>384</v>
      </c>
      <c r="H53" s="19">
        <f>$G53*'1'!G$5</f>
        <v>372.48</v>
      </c>
      <c r="I53" s="19">
        <f>$G53*'1'!H$5</f>
        <v>364.79999999999995</v>
      </c>
      <c r="J53" s="19">
        <f>$G53*'1'!I$5</f>
        <v>357.12</v>
      </c>
      <c r="K53" s="19">
        <f>$G53*'1'!J$5</f>
        <v>345.6</v>
      </c>
      <c r="L53" s="17"/>
      <c r="M53" s="9">
        <f t="shared" si="9"/>
        <v>0</v>
      </c>
      <c r="N53" s="95"/>
    </row>
    <row r="54" spans="1:14" customFormat="1" ht="29.25" customHeight="1">
      <c r="A54" s="95"/>
      <c r="B54" s="208" t="s">
        <v>181</v>
      </c>
      <c r="C54" s="209"/>
      <c r="D54" s="51">
        <v>4626018134009</v>
      </c>
      <c r="E54" s="22" t="s">
        <v>113</v>
      </c>
      <c r="F54" s="9">
        <v>759</v>
      </c>
      <c r="G54" s="9">
        <v>384</v>
      </c>
      <c r="H54" s="19">
        <f>$G54*'1'!G$5</f>
        <v>372.48</v>
      </c>
      <c r="I54" s="19">
        <f>$G54*'1'!H$5</f>
        <v>364.79999999999995</v>
      </c>
      <c r="J54" s="19">
        <f>$G54*'1'!I$5</f>
        <v>357.12</v>
      </c>
      <c r="K54" s="19">
        <f>$G54*'1'!J$5</f>
        <v>345.6</v>
      </c>
      <c r="L54" s="17"/>
      <c r="M54" s="9">
        <f t="shared" si="9"/>
        <v>0</v>
      </c>
      <c r="N54" s="95"/>
    </row>
    <row r="55" spans="1:14" customFormat="1" ht="29.25" customHeight="1">
      <c r="A55" s="95"/>
      <c r="B55" s="208" t="s">
        <v>255</v>
      </c>
      <c r="C55" s="209"/>
      <c r="D55" s="51">
        <v>4626018134016</v>
      </c>
      <c r="E55" s="22" t="s">
        <v>113</v>
      </c>
      <c r="F55" s="9">
        <v>759</v>
      </c>
      <c r="G55" s="9">
        <v>384</v>
      </c>
      <c r="H55" s="19">
        <f>$G55*'1'!G$5</f>
        <v>372.48</v>
      </c>
      <c r="I55" s="19">
        <f>$G55*'1'!H$5</f>
        <v>364.79999999999995</v>
      </c>
      <c r="J55" s="19">
        <f>$G55*'1'!I$5</f>
        <v>357.12</v>
      </c>
      <c r="K55" s="19">
        <f>$G55*'1'!J$5</f>
        <v>345.6</v>
      </c>
      <c r="L55" s="17"/>
      <c r="M55" s="9">
        <f t="shared" si="9"/>
        <v>0</v>
      </c>
      <c r="N55" s="95"/>
    </row>
    <row r="56" spans="1:14" customFormat="1" ht="29.25" customHeight="1">
      <c r="A56" s="95"/>
      <c r="B56" s="208" t="s">
        <v>38</v>
      </c>
      <c r="C56" s="209"/>
      <c r="D56" s="79">
        <v>4626018134023</v>
      </c>
      <c r="E56" s="80" t="s">
        <v>3</v>
      </c>
      <c r="F56" s="9">
        <v>759</v>
      </c>
      <c r="G56" s="9">
        <v>384</v>
      </c>
      <c r="H56" s="81">
        <f>$G56*'1'!G$5</f>
        <v>372.48</v>
      </c>
      <c r="I56" s="81">
        <f>$G56*'1'!H$5</f>
        <v>364.79999999999995</v>
      </c>
      <c r="J56" s="81">
        <f>$G56*'1'!I$5</f>
        <v>357.12</v>
      </c>
      <c r="K56" s="81">
        <f>$G56*'1'!J$5</f>
        <v>345.6</v>
      </c>
      <c r="L56" s="82"/>
      <c r="M56" s="9">
        <f t="shared" si="9"/>
        <v>0</v>
      </c>
      <c r="N56" s="95"/>
    </row>
    <row r="57" spans="1:14" customFormat="1" ht="15" customHeight="1">
      <c r="A57" s="95"/>
      <c r="B57" s="211" t="s">
        <v>8</v>
      </c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3"/>
      <c r="N57" s="95"/>
    </row>
    <row r="58" spans="1:14" customFormat="1" ht="21" customHeight="1">
      <c r="A58" s="95"/>
      <c r="B58" s="208" t="s">
        <v>182</v>
      </c>
      <c r="C58" s="209"/>
      <c r="D58" s="51">
        <v>4626018133613</v>
      </c>
      <c r="E58" s="22" t="s">
        <v>4</v>
      </c>
      <c r="F58" s="19">
        <v>309</v>
      </c>
      <c r="G58" s="19">
        <v>157</v>
      </c>
      <c r="H58" s="19">
        <f>$G58*'1'!G$5</f>
        <v>152.29</v>
      </c>
      <c r="I58" s="19">
        <f>$G58*'1'!H$5</f>
        <v>149.15</v>
      </c>
      <c r="J58" s="19">
        <f>$G58*'1'!I$5</f>
        <v>146.01000000000002</v>
      </c>
      <c r="K58" s="19">
        <f>$G58*'1'!J$5</f>
        <v>141.30000000000001</v>
      </c>
      <c r="L58" s="50"/>
      <c r="M58" s="9">
        <f t="shared" si="9"/>
        <v>0</v>
      </c>
      <c r="N58" s="95"/>
    </row>
    <row r="59" spans="1:14" customFormat="1" ht="21" customHeight="1">
      <c r="A59" s="95"/>
      <c r="B59" s="208" t="s">
        <v>183</v>
      </c>
      <c r="C59" s="209"/>
      <c r="D59" s="51">
        <v>4626018133620</v>
      </c>
      <c r="E59" s="22" t="s">
        <v>4</v>
      </c>
      <c r="F59" s="19">
        <v>309</v>
      </c>
      <c r="G59" s="19">
        <v>157</v>
      </c>
      <c r="H59" s="19">
        <f>$G59*'1'!G$5</f>
        <v>152.29</v>
      </c>
      <c r="I59" s="19">
        <f>$G59*'1'!H$5</f>
        <v>149.15</v>
      </c>
      <c r="J59" s="19">
        <f>$G59*'1'!I$5</f>
        <v>146.01000000000002</v>
      </c>
      <c r="K59" s="19">
        <f>$G59*'1'!J$5</f>
        <v>141.30000000000001</v>
      </c>
      <c r="L59" s="50"/>
      <c r="M59" s="9">
        <f t="shared" si="9"/>
        <v>0</v>
      </c>
      <c r="N59" s="95"/>
    </row>
    <row r="60" spans="1:14" customFormat="1" ht="21" customHeight="1">
      <c r="A60" s="95"/>
      <c r="B60" s="208" t="s">
        <v>208</v>
      </c>
      <c r="C60" s="209"/>
      <c r="D60" s="51">
        <v>4626018133651</v>
      </c>
      <c r="E60" s="22" t="s">
        <v>4</v>
      </c>
      <c r="F60" s="19">
        <v>309</v>
      </c>
      <c r="G60" s="19">
        <v>157</v>
      </c>
      <c r="H60" s="19">
        <f>$G60*'1'!G$5</f>
        <v>152.29</v>
      </c>
      <c r="I60" s="19">
        <f>$G60*'1'!H$5</f>
        <v>149.15</v>
      </c>
      <c r="J60" s="19">
        <f>$G60*'1'!I$5</f>
        <v>146.01000000000002</v>
      </c>
      <c r="K60" s="19">
        <f>$G60*'1'!J$5</f>
        <v>141.30000000000001</v>
      </c>
      <c r="L60" s="50"/>
      <c r="M60" s="9">
        <f t="shared" si="9"/>
        <v>0</v>
      </c>
      <c r="N60" s="95"/>
    </row>
    <row r="61" spans="1:14" customFormat="1" ht="21" customHeight="1">
      <c r="A61" s="95"/>
      <c r="B61" s="208" t="s">
        <v>184</v>
      </c>
      <c r="C61" s="209"/>
      <c r="D61" s="51">
        <v>4626018133637</v>
      </c>
      <c r="E61" s="22" t="s">
        <v>4</v>
      </c>
      <c r="F61" s="19">
        <v>309</v>
      </c>
      <c r="G61" s="19">
        <v>157</v>
      </c>
      <c r="H61" s="19">
        <f>$G61*'1'!G$5</f>
        <v>152.29</v>
      </c>
      <c r="I61" s="19">
        <f>$G61*'1'!H$5</f>
        <v>149.15</v>
      </c>
      <c r="J61" s="19">
        <f>$G61*'1'!I$5</f>
        <v>146.01000000000002</v>
      </c>
      <c r="K61" s="19">
        <f>$G61*'1'!J$5</f>
        <v>141.30000000000001</v>
      </c>
      <c r="L61" s="50"/>
      <c r="M61" s="9">
        <f t="shared" si="9"/>
        <v>0</v>
      </c>
      <c r="N61" s="95"/>
    </row>
    <row r="62" spans="1:14" customFormat="1" ht="33.75" customHeight="1">
      <c r="A62" s="95"/>
      <c r="B62" s="208" t="s">
        <v>256</v>
      </c>
      <c r="C62" s="209"/>
      <c r="D62" s="51">
        <v>4626018133644</v>
      </c>
      <c r="E62" s="22" t="s">
        <v>4</v>
      </c>
      <c r="F62" s="19">
        <v>309</v>
      </c>
      <c r="G62" s="19">
        <v>157</v>
      </c>
      <c r="H62" s="19">
        <f>$G62*'1'!G$5</f>
        <v>152.29</v>
      </c>
      <c r="I62" s="19">
        <f>$G62*'1'!H$5</f>
        <v>149.15</v>
      </c>
      <c r="J62" s="19">
        <f>$G62*'1'!I$5</f>
        <v>146.01000000000002</v>
      </c>
      <c r="K62" s="19">
        <f>$G62*'1'!J$5</f>
        <v>141.30000000000001</v>
      </c>
      <c r="L62" s="50"/>
      <c r="M62" s="9">
        <f t="shared" si="9"/>
        <v>0</v>
      </c>
      <c r="N62" s="95"/>
    </row>
    <row r="63" spans="1:14" customFormat="1" ht="31.5" customHeight="1">
      <c r="A63" s="104"/>
      <c r="B63" s="212" t="s">
        <v>169</v>
      </c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3"/>
      <c r="N63" s="95"/>
    </row>
    <row r="64" spans="1:14" customFormat="1" ht="30.75" customHeight="1" thickBot="1">
      <c r="A64" s="95"/>
      <c r="B64" s="208" t="s">
        <v>185</v>
      </c>
      <c r="C64" s="209"/>
      <c r="D64" s="49">
        <v>4626018133699</v>
      </c>
      <c r="E64" s="22" t="s">
        <v>4</v>
      </c>
      <c r="F64" s="19">
        <v>329</v>
      </c>
      <c r="G64" s="19">
        <v>166</v>
      </c>
      <c r="H64" s="19">
        <f>$G64*'1'!G$5</f>
        <v>161.01999999999998</v>
      </c>
      <c r="I64" s="19">
        <f>$G64*'1'!H$5</f>
        <v>157.69999999999999</v>
      </c>
      <c r="J64" s="19">
        <f>$G64*'1'!I$5</f>
        <v>154.38</v>
      </c>
      <c r="K64" s="19">
        <f>$G64*'1'!J$5</f>
        <v>149.4</v>
      </c>
      <c r="L64" s="50"/>
      <c r="M64" s="9">
        <f t="shared" si="9"/>
        <v>0</v>
      </c>
      <c r="N64" s="95"/>
    </row>
    <row r="65" spans="1:16" customFormat="1" ht="30.75" customHeight="1" thickBot="1">
      <c r="A65" s="95"/>
      <c r="B65" s="208" t="s">
        <v>186</v>
      </c>
      <c r="C65" s="209"/>
      <c r="D65" s="49">
        <v>4626018133668</v>
      </c>
      <c r="E65" s="22" t="s">
        <v>4</v>
      </c>
      <c r="F65" s="19">
        <v>329</v>
      </c>
      <c r="G65" s="19">
        <v>166</v>
      </c>
      <c r="H65" s="19">
        <f>$G65*'1'!G$5</f>
        <v>161.01999999999998</v>
      </c>
      <c r="I65" s="19">
        <f>$G65*'1'!H$5</f>
        <v>157.69999999999999</v>
      </c>
      <c r="J65" s="19">
        <f>$G65*'1'!I$5</f>
        <v>154.38</v>
      </c>
      <c r="K65" s="19">
        <f>$G65*'1'!J$5</f>
        <v>149.4</v>
      </c>
      <c r="L65" s="50"/>
      <c r="M65" s="9">
        <f t="shared" si="9"/>
        <v>0</v>
      </c>
      <c r="N65" s="96"/>
    </row>
    <row r="66" spans="1:16" customFormat="1" ht="30.75" customHeight="1">
      <c r="A66" s="95"/>
      <c r="B66" s="208" t="s">
        <v>187</v>
      </c>
      <c r="C66" s="209"/>
      <c r="D66" s="49">
        <v>4626018133682</v>
      </c>
      <c r="E66" s="22" t="s">
        <v>4</v>
      </c>
      <c r="F66" s="19">
        <v>329</v>
      </c>
      <c r="G66" s="19">
        <v>166</v>
      </c>
      <c r="H66" s="19">
        <f>$G66*'1'!G$5</f>
        <v>161.01999999999998</v>
      </c>
      <c r="I66" s="19">
        <f>$G66*'1'!H$5</f>
        <v>157.69999999999999</v>
      </c>
      <c r="J66" s="19">
        <f>$G66*'1'!I$5</f>
        <v>154.38</v>
      </c>
      <c r="K66" s="19">
        <f>$G66*'1'!J$5</f>
        <v>149.4</v>
      </c>
      <c r="L66" s="50"/>
      <c r="M66" s="9">
        <f t="shared" si="9"/>
        <v>0</v>
      </c>
      <c r="N66" s="95"/>
    </row>
    <row r="67" spans="1:16" customFormat="1" ht="30.75" customHeight="1">
      <c r="A67" s="95"/>
      <c r="B67" s="208" t="s">
        <v>188</v>
      </c>
      <c r="C67" s="209"/>
      <c r="D67" s="51">
        <v>4626018133675</v>
      </c>
      <c r="E67" s="22" t="s">
        <v>4</v>
      </c>
      <c r="F67" s="19">
        <v>329</v>
      </c>
      <c r="G67" s="19">
        <v>166</v>
      </c>
      <c r="H67" s="19">
        <f>$G67*'1'!G$5</f>
        <v>161.01999999999998</v>
      </c>
      <c r="I67" s="19">
        <f>$G67*'1'!H$5</f>
        <v>157.69999999999999</v>
      </c>
      <c r="J67" s="19">
        <f>$G67*'1'!I$5</f>
        <v>154.38</v>
      </c>
      <c r="K67" s="19">
        <f>$G67*'1'!J$5</f>
        <v>149.4</v>
      </c>
      <c r="L67" s="50"/>
      <c r="M67" s="9">
        <f t="shared" si="9"/>
        <v>0</v>
      </c>
      <c r="N67" s="95"/>
    </row>
    <row r="68" spans="1:16" customFormat="1" ht="30.75" customHeight="1">
      <c r="A68" s="95"/>
      <c r="B68" s="208" t="s">
        <v>114</v>
      </c>
      <c r="C68" s="209"/>
      <c r="D68" s="49">
        <v>4626018133705</v>
      </c>
      <c r="E68" s="22" t="s">
        <v>4</v>
      </c>
      <c r="F68" s="19">
        <v>329</v>
      </c>
      <c r="G68" s="19">
        <v>166</v>
      </c>
      <c r="H68" s="19">
        <f>$G68*'1'!G$5</f>
        <v>161.01999999999998</v>
      </c>
      <c r="I68" s="19">
        <f>$G68*'1'!H$5</f>
        <v>157.69999999999999</v>
      </c>
      <c r="J68" s="19">
        <f>$G68*'1'!I$5</f>
        <v>154.38</v>
      </c>
      <c r="K68" s="19">
        <f>$G68*'1'!J$5</f>
        <v>149.4</v>
      </c>
      <c r="L68" s="50"/>
      <c r="M68" s="9">
        <f t="shared" si="9"/>
        <v>0</v>
      </c>
      <c r="N68" s="95"/>
    </row>
    <row r="69" spans="1:16" customFormat="1" ht="30.75" customHeight="1">
      <c r="A69" s="95"/>
      <c r="B69" s="212" t="s">
        <v>40</v>
      </c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3"/>
      <c r="N69" s="95"/>
      <c r="P69" s="98"/>
    </row>
    <row r="70" spans="1:16" customFormat="1" ht="30.75" customHeight="1">
      <c r="A70" s="95"/>
      <c r="B70" s="208" t="s">
        <v>257</v>
      </c>
      <c r="C70" s="209"/>
      <c r="D70" s="49">
        <v>4626018133729</v>
      </c>
      <c r="E70" s="22" t="s">
        <v>4</v>
      </c>
      <c r="F70" s="19">
        <v>329</v>
      </c>
      <c r="G70" s="19">
        <v>166</v>
      </c>
      <c r="H70" s="19">
        <f>$G70*'1'!G$5</f>
        <v>161.01999999999998</v>
      </c>
      <c r="I70" s="19">
        <f>$G70*'1'!H$5</f>
        <v>157.69999999999999</v>
      </c>
      <c r="J70" s="19">
        <f>$G70*'1'!I$5</f>
        <v>154.38</v>
      </c>
      <c r="K70" s="19">
        <f>$G70*'1'!J$5</f>
        <v>149.4</v>
      </c>
      <c r="L70" s="50"/>
      <c r="M70" s="9">
        <f t="shared" si="9"/>
        <v>0</v>
      </c>
      <c r="N70" s="95" t="s">
        <v>264</v>
      </c>
      <c r="P70" s="98"/>
    </row>
    <row r="71" spans="1:16" customFormat="1" ht="30.75" customHeight="1">
      <c r="A71" s="95"/>
      <c r="B71" s="208" t="s">
        <v>258</v>
      </c>
      <c r="C71" s="209"/>
      <c r="D71" s="49">
        <v>4626018133712</v>
      </c>
      <c r="E71" s="22" t="s">
        <v>4</v>
      </c>
      <c r="F71" s="19">
        <v>329</v>
      </c>
      <c r="G71" s="19">
        <v>166</v>
      </c>
      <c r="H71" s="19">
        <f>$G71*'1'!G$5</f>
        <v>161.01999999999998</v>
      </c>
      <c r="I71" s="19">
        <f>$G71*'1'!H$5</f>
        <v>157.69999999999999</v>
      </c>
      <c r="J71" s="19">
        <f>$G71*'1'!I$5</f>
        <v>154.38</v>
      </c>
      <c r="K71" s="19">
        <f>$G71*'1'!J$5</f>
        <v>149.4</v>
      </c>
      <c r="L71" s="50"/>
      <c r="M71" s="9">
        <f t="shared" si="9"/>
        <v>0</v>
      </c>
      <c r="N71" s="95"/>
      <c r="P71" s="98"/>
    </row>
    <row r="72" spans="1:16" customFormat="1" ht="32.25" customHeight="1">
      <c r="A72" s="95"/>
      <c r="B72" s="208" t="s">
        <v>41</v>
      </c>
      <c r="C72" s="209"/>
      <c r="D72" s="49">
        <v>4626018133736</v>
      </c>
      <c r="E72" s="22" t="s">
        <v>4</v>
      </c>
      <c r="F72" s="19">
        <v>329</v>
      </c>
      <c r="G72" s="19">
        <v>166</v>
      </c>
      <c r="H72" s="19">
        <f>$G72*'1'!G$5</f>
        <v>161.01999999999998</v>
      </c>
      <c r="I72" s="19">
        <f>$G72*'1'!H$5</f>
        <v>157.69999999999999</v>
      </c>
      <c r="J72" s="19">
        <f>$G72*'1'!I$5</f>
        <v>154.38</v>
      </c>
      <c r="K72" s="19">
        <f>$G72*'1'!J$5</f>
        <v>149.4</v>
      </c>
      <c r="L72" s="50"/>
      <c r="M72" s="9">
        <f t="shared" si="9"/>
        <v>0</v>
      </c>
      <c r="N72" s="95"/>
      <c r="P72" s="98"/>
    </row>
    <row r="73" spans="1:16" customFormat="1" ht="36.75" customHeight="1">
      <c r="A73" s="95"/>
      <c r="B73" s="208" t="s">
        <v>42</v>
      </c>
      <c r="C73" s="209"/>
      <c r="D73" s="49">
        <v>4626018133743</v>
      </c>
      <c r="E73" s="22" t="s">
        <v>4</v>
      </c>
      <c r="F73" s="19">
        <v>329</v>
      </c>
      <c r="G73" s="19">
        <v>166</v>
      </c>
      <c r="H73" s="19">
        <f>$G73*'1'!G$5</f>
        <v>161.01999999999998</v>
      </c>
      <c r="I73" s="19">
        <f>$G73*'1'!H$5</f>
        <v>157.69999999999999</v>
      </c>
      <c r="J73" s="19">
        <f>$G73*'1'!I$5</f>
        <v>154.38</v>
      </c>
      <c r="K73" s="19">
        <f>$G73*'1'!J$5</f>
        <v>149.4</v>
      </c>
      <c r="L73" s="50"/>
      <c r="M73" s="9">
        <f t="shared" si="9"/>
        <v>0</v>
      </c>
      <c r="N73" s="95"/>
    </row>
    <row r="74" spans="1:16" customFormat="1" ht="36.75" customHeight="1">
      <c r="A74" s="95"/>
      <c r="B74" s="208" t="s">
        <v>260</v>
      </c>
      <c r="C74" s="209"/>
      <c r="D74" s="49">
        <v>4626018133774</v>
      </c>
      <c r="E74" s="22" t="s">
        <v>4</v>
      </c>
      <c r="F74" s="19">
        <v>329</v>
      </c>
      <c r="G74" s="19">
        <v>166</v>
      </c>
      <c r="H74" s="19">
        <f>$G74*'1'!G$5</f>
        <v>161.01999999999998</v>
      </c>
      <c r="I74" s="19">
        <f>$G74*'1'!H$5</f>
        <v>157.69999999999999</v>
      </c>
      <c r="J74" s="19">
        <f>$G74*'1'!I$5</f>
        <v>154.38</v>
      </c>
      <c r="K74" s="19">
        <f>$G74*'1'!J$5</f>
        <v>149.4</v>
      </c>
      <c r="L74" s="50"/>
      <c r="M74" s="9">
        <f t="shared" si="9"/>
        <v>0</v>
      </c>
      <c r="N74" s="95"/>
    </row>
    <row r="75" spans="1:16" customFormat="1" ht="36.75" customHeight="1">
      <c r="A75" s="95"/>
      <c r="B75" s="208" t="s">
        <v>259</v>
      </c>
      <c r="C75" s="209"/>
      <c r="D75" s="49">
        <v>4626018133767</v>
      </c>
      <c r="E75" s="22" t="s">
        <v>4</v>
      </c>
      <c r="F75" s="19">
        <v>329</v>
      </c>
      <c r="G75" s="19">
        <v>166</v>
      </c>
      <c r="H75" s="19">
        <f>$G75*'1'!G$5</f>
        <v>161.01999999999998</v>
      </c>
      <c r="I75" s="19">
        <f>$G75*'1'!H$5</f>
        <v>157.69999999999999</v>
      </c>
      <c r="J75" s="19">
        <f>$G75*'1'!I$5</f>
        <v>154.38</v>
      </c>
      <c r="K75" s="19">
        <f>$G75*'1'!J$5</f>
        <v>149.4</v>
      </c>
      <c r="L75" s="50"/>
      <c r="M75" s="9">
        <f t="shared" si="9"/>
        <v>0</v>
      </c>
      <c r="N75" s="95"/>
    </row>
    <row r="76" spans="1:16" customFormat="1" ht="36.75" customHeight="1">
      <c r="A76" s="95"/>
      <c r="B76" s="205" t="s">
        <v>265</v>
      </c>
      <c r="C76" s="205"/>
      <c r="D76" s="49">
        <v>4626018133750</v>
      </c>
      <c r="E76" s="22" t="s">
        <v>17</v>
      </c>
      <c r="F76" s="19">
        <v>329</v>
      </c>
      <c r="G76" s="19">
        <v>166</v>
      </c>
      <c r="H76" s="19">
        <f>$G76*'1'!G$5</f>
        <v>161.01999999999998</v>
      </c>
      <c r="I76" s="19">
        <f>$G76*'1'!H$5</f>
        <v>157.69999999999999</v>
      </c>
      <c r="J76" s="19">
        <f>$G76*'1'!I$5</f>
        <v>154.38</v>
      </c>
      <c r="K76" s="19">
        <f>$G76*'1'!J$5</f>
        <v>149.4</v>
      </c>
      <c r="L76" s="50"/>
      <c r="M76" s="19">
        <f t="shared" si="9"/>
        <v>0</v>
      </c>
      <c r="N76" s="95"/>
    </row>
    <row r="77" spans="1:16" customFormat="1" ht="27" customHeight="1">
      <c r="A77" s="95"/>
      <c r="B77" s="208" t="s">
        <v>318</v>
      </c>
      <c r="C77" s="209"/>
      <c r="D77" s="49">
        <v>4626018133781</v>
      </c>
      <c r="E77" s="22" t="s">
        <v>115</v>
      </c>
      <c r="F77" s="19">
        <v>329</v>
      </c>
      <c r="G77" s="19">
        <v>166</v>
      </c>
      <c r="H77" s="19">
        <f>$G77*'1'!G$5</f>
        <v>161.01999999999998</v>
      </c>
      <c r="I77" s="19">
        <f>$G77*'1'!H$5</f>
        <v>157.69999999999999</v>
      </c>
      <c r="J77" s="19">
        <f>$G77*'1'!I$5</f>
        <v>154.38</v>
      </c>
      <c r="K77" s="19">
        <f>$G77*'1'!J$5</f>
        <v>149.4</v>
      </c>
      <c r="L77" s="50"/>
      <c r="M77" s="9">
        <f t="shared" si="9"/>
        <v>0</v>
      </c>
      <c r="N77" s="95"/>
    </row>
    <row r="78" spans="1:16" customFormat="1" ht="30" customHeight="1">
      <c r="A78" s="95"/>
      <c r="B78" s="206" t="s">
        <v>116</v>
      </c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7"/>
      <c r="N78" s="95"/>
    </row>
    <row r="79" spans="1:16" customFormat="1" ht="30" customHeight="1">
      <c r="A79" s="95"/>
      <c r="B79" s="208" t="s">
        <v>287</v>
      </c>
      <c r="C79" s="209"/>
      <c r="D79" s="49">
        <v>4626018133477</v>
      </c>
      <c r="E79" s="22" t="s">
        <v>117</v>
      </c>
      <c r="F79" s="19">
        <v>369</v>
      </c>
      <c r="G79" s="19">
        <v>185</v>
      </c>
      <c r="H79" s="19">
        <f>$G79*'1'!G$5</f>
        <v>179.45</v>
      </c>
      <c r="I79" s="19">
        <f>$G79*'1'!H$5</f>
        <v>175.75</v>
      </c>
      <c r="J79" s="19">
        <f>$G79*'1'!I$5</f>
        <v>172.05</v>
      </c>
      <c r="K79" s="19">
        <f>$G79*'1'!J$5</f>
        <v>166.5</v>
      </c>
      <c r="L79" s="50"/>
      <c r="M79" s="9">
        <f t="shared" si="9"/>
        <v>0</v>
      </c>
      <c r="N79" s="95"/>
    </row>
    <row r="80" spans="1:16" customFormat="1" ht="30" customHeight="1">
      <c r="A80" s="95"/>
      <c r="B80" s="208" t="s">
        <v>288</v>
      </c>
      <c r="C80" s="209"/>
      <c r="D80" s="49">
        <v>4626018133460</v>
      </c>
      <c r="E80" s="22" t="s">
        <v>117</v>
      </c>
      <c r="F80" s="19">
        <v>369</v>
      </c>
      <c r="G80" s="19">
        <v>185</v>
      </c>
      <c r="H80" s="19">
        <f>$G80*'1'!G$5</f>
        <v>179.45</v>
      </c>
      <c r="I80" s="19">
        <f>$G80*'1'!H$5</f>
        <v>175.75</v>
      </c>
      <c r="J80" s="19">
        <f>$G80*'1'!I$5</f>
        <v>172.05</v>
      </c>
      <c r="K80" s="19">
        <f>$G80*'1'!J$5</f>
        <v>166.5</v>
      </c>
      <c r="L80" s="50"/>
      <c r="M80" s="9">
        <f t="shared" si="9"/>
        <v>0</v>
      </c>
      <c r="N80" s="95"/>
    </row>
    <row r="81" spans="1:14" customFormat="1" ht="30" customHeight="1">
      <c r="A81" s="95"/>
      <c r="B81" s="205" t="s">
        <v>289</v>
      </c>
      <c r="C81" s="205"/>
      <c r="D81" s="49">
        <v>4626018133484</v>
      </c>
      <c r="E81" s="22" t="s">
        <v>117</v>
      </c>
      <c r="F81" s="19">
        <v>369</v>
      </c>
      <c r="G81" s="19">
        <v>185</v>
      </c>
      <c r="H81" s="19">
        <f>$G81*'1'!G$5</f>
        <v>179.45</v>
      </c>
      <c r="I81" s="19">
        <f>$G81*'1'!H$5</f>
        <v>175.75</v>
      </c>
      <c r="J81" s="19">
        <f>$G81*'1'!I$5</f>
        <v>172.05</v>
      </c>
      <c r="K81" s="19">
        <f>$G81*'1'!J$5</f>
        <v>166.5</v>
      </c>
      <c r="L81" s="50"/>
      <c r="M81" s="9">
        <f t="shared" si="9"/>
        <v>0</v>
      </c>
      <c r="N81" s="95"/>
    </row>
    <row r="82" spans="1:14" customFormat="1" ht="30" customHeight="1">
      <c r="A82" s="95"/>
      <c r="B82" s="208" t="s">
        <v>290</v>
      </c>
      <c r="C82" s="209"/>
      <c r="D82" s="49">
        <v>4626018133491</v>
      </c>
      <c r="E82" s="22" t="s">
        <v>117</v>
      </c>
      <c r="F82" s="19">
        <v>369</v>
      </c>
      <c r="G82" s="19">
        <v>185</v>
      </c>
      <c r="H82" s="19">
        <f>$G82*'1'!G$5</f>
        <v>179.45</v>
      </c>
      <c r="I82" s="19">
        <f>$G82*'1'!H$5</f>
        <v>175.75</v>
      </c>
      <c r="J82" s="19">
        <f>$G82*'1'!I$5</f>
        <v>172.05</v>
      </c>
      <c r="K82" s="19">
        <f>$G82*'1'!J$5</f>
        <v>166.5</v>
      </c>
      <c r="L82" s="50"/>
      <c r="M82" s="9">
        <f t="shared" si="9"/>
        <v>0</v>
      </c>
      <c r="N82" s="95"/>
    </row>
    <row r="83" spans="1:14" customFormat="1" ht="29.25" customHeight="1">
      <c r="A83" s="95"/>
      <c r="B83" s="212" t="s">
        <v>118</v>
      </c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3"/>
      <c r="N83" s="95"/>
    </row>
    <row r="84" spans="1:14" customFormat="1" ht="22.5" customHeight="1">
      <c r="A84" s="95"/>
      <c r="B84" s="208" t="s">
        <v>291</v>
      </c>
      <c r="C84" s="209"/>
      <c r="D84" s="49">
        <v>4626018133507</v>
      </c>
      <c r="E84" s="22" t="s">
        <v>9</v>
      </c>
      <c r="F84" s="19">
        <v>369</v>
      </c>
      <c r="G84" s="19">
        <v>185</v>
      </c>
      <c r="H84" s="19">
        <f>$G84*'1'!G$5</f>
        <v>179.45</v>
      </c>
      <c r="I84" s="19">
        <f>$G84*'1'!H$5</f>
        <v>175.75</v>
      </c>
      <c r="J84" s="19">
        <f>$G84*'1'!I$5</f>
        <v>172.05</v>
      </c>
      <c r="K84" s="19">
        <f>$G84*'1'!J$5</f>
        <v>166.5</v>
      </c>
      <c r="L84" s="50"/>
      <c r="M84" s="9">
        <f t="shared" si="9"/>
        <v>0</v>
      </c>
      <c r="N84" s="95"/>
    </row>
    <row r="85" spans="1:14" customFormat="1" ht="27.75" customHeight="1">
      <c r="A85" s="95"/>
      <c r="B85" s="208" t="s">
        <v>292</v>
      </c>
      <c r="C85" s="209"/>
      <c r="D85" s="49">
        <v>4626018133514</v>
      </c>
      <c r="E85" s="22" t="s">
        <v>9</v>
      </c>
      <c r="F85" s="19">
        <v>369</v>
      </c>
      <c r="G85" s="19">
        <v>185</v>
      </c>
      <c r="H85" s="19">
        <f>$G85*'1'!G$5</f>
        <v>179.45</v>
      </c>
      <c r="I85" s="19">
        <f>$G85*'1'!H$5</f>
        <v>175.75</v>
      </c>
      <c r="J85" s="19">
        <f>$G85*'1'!I$5</f>
        <v>172.05</v>
      </c>
      <c r="K85" s="19">
        <f>$G85*'1'!J$5</f>
        <v>166.5</v>
      </c>
      <c r="L85" s="50"/>
      <c r="M85" s="9">
        <f t="shared" si="9"/>
        <v>0</v>
      </c>
      <c r="N85" s="95"/>
    </row>
    <row r="86" spans="1:14" customFormat="1" ht="27" customHeight="1">
      <c r="A86" s="95"/>
      <c r="B86" s="208" t="s">
        <v>293</v>
      </c>
      <c r="C86" s="209"/>
      <c r="D86" s="49">
        <v>4626018133521</v>
      </c>
      <c r="E86" s="22" t="s">
        <v>9</v>
      </c>
      <c r="F86" s="19">
        <v>369</v>
      </c>
      <c r="G86" s="19">
        <v>185</v>
      </c>
      <c r="H86" s="19">
        <f>$G86*'1'!G$5</f>
        <v>179.45</v>
      </c>
      <c r="I86" s="19">
        <f>$G86*'1'!H$5</f>
        <v>175.75</v>
      </c>
      <c r="J86" s="19">
        <f>$G86*'1'!I$5</f>
        <v>172.05</v>
      </c>
      <c r="K86" s="19">
        <f>$G86*'1'!J$5</f>
        <v>166.5</v>
      </c>
      <c r="L86" s="50"/>
      <c r="M86" s="9">
        <f t="shared" si="9"/>
        <v>0</v>
      </c>
      <c r="N86" s="95"/>
    </row>
    <row r="87" spans="1:14" customFormat="1" ht="27" customHeight="1">
      <c r="A87" s="95"/>
      <c r="B87" s="208" t="s">
        <v>294</v>
      </c>
      <c r="C87" s="209"/>
      <c r="D87" s="49">
        <v>4626018133538</v>
      </c>
      <c r="E87" s="22" t="s">
        <v>9</v>
      </c>
      <c r="F87" s="19">
        <v>369</v>
      </c>
      <c r="G87" s="19">
        <v>185</v>
      </c>
      <c r="H87" s="19">
        <f>$G87*'1'!G$5</f>
        <v>179.45</v>
      </c>
      <c r="I87" s="19">
        <f>$G87*'1'!H$5</f>
        <v>175.75</v>
      </c>
      <c r="J87" s="19">
        <f>$G87*'1'!I$5</f>
        <v>172.05</v>
      </c>
      <c r="K87" s="19">
        <f>$G87*'1'!J$5</f>
        <v>166.5</v>
      </c>
      <c r="L87" s="50"/>
      <c r="M87" s="9">
        <f t="shared" si="9"/>
        <v>0</v>
      </c>
      <c r="N87" s="95"/>
    </row>
    <row r="88" spans="1:14" customFormat="1" ht="27" customHeight="1">
      <c r="A88" s="95"/>
      <c r="B88" s="208" t="s">
        <v>235</v>
      </c>
      <c r="C88" s="209"/>
      <c r="D88" s="49">
        <v>4626018133545</v>
      </c>
      <c r="E88" s="22" t="s">
        <v>9</v>
      </c>
      <c r="F88" s="19">
        <v>369</v>
      </c>
      <c r="G88" s="19">
        <v>185</v>
      </c>
      <c r="H88" s="19">
        <f>$G88*'1'!G$5</f>
        <v>179.45</v>
      </c>
      <c r="I88" s="19">
        <f>$G88*'1'!H$5</f>
        <v>175.75</v>
      </c>
      <c r="J88" s="19">
        <f>$G88*'1'!I$5</f>
        <v>172.05</v>
      </c>
      <c r="K88" s="19">
        <f>$G88*'1'!J$5</f>
        <v>166.5</v>
      </c>
      <c r="L88" s="50"/>
      <c r="M88" s="9">
        <f t="shared" si="9"/>
        <v>0</v>
      </c>
      <c r="N88" s="95"/>
    </row>
    <row r="89" spans="1:14" customFormat="1" ht="29.25" customHeight="1">
      <c r="A89" s="95"/>
      <c r="B89" s="212" t="s">
        <v>10</v>
      </c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3"/>
      <c r="N89" s="95"/>
    </row>
    <row r="90" spans="1:14" customFormat="1" ht="20.25" customHeight="1">
      <c r="A90" s="95"/>
      <c r="B90" s="208" t="s">
        <v>119</v>
      </c>
      <c r="C90" s="209"/>
      <c r="D90" s="51">
        <v>4626018133552</v>
      </c>
      <c r="E90" s="22" t="s">
        <v>120</v>
      </c>
      <c r="F90" s="20">
        <v>329</v>
      </c>
      <c r="G90" s="19">
        <v>166</v>
      </c>
      <c r="H90" s="19">
        <f>$G90*'1'!G$5</f>
        <v>161.01999999999998</v>
      </c>
      <c r="I90" s="19">
        <f>$G90*'1'!H$5</f>
        <v>157.69999999999999</v>
      </c>
      <c r="J90" s="19">
        <f>$G90*'1'!I$5</f>
        <v>154.38</v>
      </c>
      <c r="K90" s="19">
        <f>$G90*'1'!J$5</f>
        <v>149.4</v>
      </c>
      <c r="L90" s="50"/>
      <c r="M90" s="9">
        <f t="shared" si="9"/>
        <v>0</v>
      </c>
      <c r="N90" s="95"/>
    </row>
    <row r="91" spans="1:14" customFormat="1" ht="20.25" customHeight="1">
      <c r="A91" s="95"/>
      <c r="B91" s="212" t="s">
        <v>16</v>
      </c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3"/>
      <c r="N91" s="95"/>
    </row>
    <row r="92" spans="1:14" customFormat="1" ht="15.75" customHeight="1">
      <c r="A92" s="95"/>
      <c r="B92" s="208" t="s">
        <v>121</v>
      </c>
      <c r="C92" s="209"/>
      <c r="D92" s="51">
        <v>4626018133590</v>
      </c>
      <c r="E92" s="22" t="s">
        <v>3</v>
      </c>
      <c r="F92" s="52">
        <v>329</v>
      </c>
      <c r="G92" s="52">
        <v>166</v>
      </c>
      <c r="H92" s="19">
        <f>$G92*'1'!G$5</f>
        <v>161.01999999999998</v>
      </c>
      <c r="I92" s="19">
        <f>$G92*'1'!H$5</f>
        <v>157.69999999999999</v>
      </c>
      <c r="J92" s="19">
        <f>$G92*'1'!I$5</f>
        <v>154.38</v>
      </c>
      <c r="K92" s="19">
        <f>$G92*'1'!J$5</f>
        <v>149.4</v>
      </c>
      <c r="L92" s="17"/>
      <c r="M92" s="9">
        <f t="shared" si="9"/>
        <v>0</v>
      </c>
      <c r="N92" s="95"/>
    </row>
    <row r="93" spans="1:14" customFormat="1" ht="18" customHeight="1">
      <c r="A93" s="95"/>
      <c r="B93" s="208" t="s">
        <v>122</v>
      </c>
      <c r="C93" s="209"/>
      <c r="D93" s="51">
        <v>4626018133583</v>
      </c>
      <c r="E93" s="22" t="s">
        <v>3</v>
      </c>
      <c r="F93" s="52">
        <v>329</v>
      </c>
      <c r="G93" s="52">
        <v>166</v>
      </c>
      <c r="H93" s="19">
        <f>$G93*'1'!G$5</f>
        <v>161.01999999999998</v>
      </c>
      <c r="I93" s="19">
        <f>$G93*'1'!H$5</f>
        <v>157.69999999999999</v>
      </c>
      <c r="J93" s="19">
        <f>$G93*'1'!I$5</f>
        <v>154.38</v>
      </c>
      <c r="K93" s="19">
        <f>$G93*'1'!J$5</f>
        <v>149.4</v>
      </c>
      <c r="L93" s="17"/>
      <c r="M93" s="9">
        <f t="shared" si="9"/>
        <v>0</v>
      </c>
      <c r="N93" s="95"/>
    </row>
    <row r="94" spans="1:14" customFormat="1" ht="18" customHeight="1">
      <c r="A94" s="95"/>
      <c r="B94" s="208" t="s">
        <v>198</v>
      </c>
      <c r="C94" s="209"/>
      <c r="D94" s="51">
        <v>4626018133606</v>
      </c>
      <c r="E94" s="22" t="s">
        <v>3</v>
      </c>
      <c r="F94" s="52">
        <v>329</v>
      </c>
      <c r="G94" s="52">
        <v>166</v>
      </c>
      <c r="H94" s="19">
        <f>$G94*'1'!G$5</f>
        <v>161.01999999999998</v>
      </c>
      <c r="I94" s="19">
        <f>$G94*'1'!H$5</f>
        <v>157.69999999999999</v>
      </c>
      <c r="J94" s="19">
        <f>$G94*'1'!I$5</f>
        <v>154.38</v>
      </c>
      <c r="K94" s="19">
        <f>$G94*'1'!J$5</f>
        <v>149.4</v>
      </c>
      <c r="L94" s="17"/>
      <c r="M94" s="9">
        <f t="shared" si="9"/>
        <v>0</v>
      </c>
      <c r="N94" s="95"/>
    </row>
    <row r="95" spans="1:14" customFormat="1" ht="18" customHeight="1">
      <c r="A95" s="95"/>
      <c r="B95" s="212" t="s">
        <v>124</v>
      </c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3"/>
      <c r="N95" s="95"/>
    </row>
    <row r="96" spans="1:14" customFormat="1" ht="18" customHeight="1">
      <c r="A96" s="95"/>
      <c r="B96" s="208" t="s">
        <v>125</v>
      </c>
      <c r="C96" s="209"/>
      <c r="D96" s="51">
        <v>4626018134351</v>
      </c>
      <c r="E96" s="22" t="s">
        <v>123</v>
      </c>
      <c r="F96" s="19">
        <v>189</v>
      </c>
      <c r="G96" s="19">
        <v>94</v>
      </c>
      <c r="H96" s="19">
        <f>$G96*'1'!G$5</f>
        <v>91.179999999999993</v>
      </c>
      <c r="I96" s="19">
        <f>$G96*'1'!H$5</f>
        <v>89.3</v>
      </c>
      <c r="J96" s="19">
        <f>$G96*'1'!I$5</f>
        <v>87.42</v>
      </c>
      <c r="K96" s="19">
        <f>$G96*'1'!J$5</f>
        <v>84.600000000000009</v>
      </c>
      <c r="L96" s="50"/>
      <c r="M96" s="9">
        <f t="shared" ref="M96:M141" si="10">G96*L96</f>
        <v>0</v>
      </c>
      <c r="N96" s="95"/>
    </row>
    <row r="97" spans="1:14" customFormat="1" ht="18" customHeight="1">
      <c r="A97" s="95"/>
      <c r="B97" s="208" t="s">
        <v>126</v>
      </c>
      <c r="C97" s="209"/>
      <c r="D97" s="51">
        <v>4626018134344</v>
      </c>
      <c r="E97" s="22" t="s">
        <v>123</v>
      </c>
      <c r="F97" s="19">
        <v>189</v>
      </c>
      <c r="G97" s="19">
        <v>94</v>
      </c>
      <c r="H97" s="19">
        <f>$G97*'1'!G$5</f>
        <v>91.179999999999993</v>
      </c>
      <c r="I97" s="19">
        <f>$G97*'1'!H$5</f>
        <v>89.3</v>
      </c>
      <c r="J97" s="19">
        <f>$G97*'1'!I$5</f>
        <v>87.42</v>
      </c>
      <c r="K97" s="19">
        <f>$G97*'1'!J$5</f>
        <v>84.600000000000009</v>
      </c>
      <c r="L97" s="50"/>
      <c r="M97" s="9">
        <f t="shared" si="10"/>
        <v>0</v>
      </c>
      <c r="N97" s="95"/>
    </row>
    <row r="98" spans="1:14" customFormat="1" ht="18" customHeight="1">
      <c r="A98" s="95"/>
      <c r="B98" s="212" t="s">
        <v>44</v>
      </c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3"/>
      <c r="N98" s="95"/>
    </row>
    <row r="99" spans="1:14" customFormat="1" ht="23.25" customHeight="1">
      <c r="A99" s="95"/>
      <c r="B99" s="208" t="s">
        <v>127</v>
      </c>
      <c r="C99" s="209"/>
      <c r="D99" s="51">
        <v>4626018134030</v>
      </c>
      <c r="E99" s="22" t="s">
        <v>3</v>
      </c>
      <c r="F99" s="19">
        <v>389</v>
      </c>
      <c r="G99" s="19">
        <v>192</v>
      </c>
      <c r="H99" s="19">
        <f>$G99*'1'!G$5</f>
        <v>186.24</v>
      </c>
      <c r="I99" s="19">
        <f>$G99*'1'!H$5</f>
        <v>182.39999999999998</v>
      </c>
      <c r="J99" s="19">
        <f>$G99*'1'!I$5</f>
        <v>178.56</v>
      </c>
      <c r="K99" s="19">
        <f>$G99*'1'!J$5</f>
        <v>172.8</v>
      </c>
      <c r="L99" s="50"/>
      <c r="M99" s="9">
        <f t="shared" si="10"/>
        <v>0</v>
      </c>
      <c r="N99" s="95"/>
    </row>
    <row r="100" spans="1:14" customFormat="1" ht="28.5" customHeight="1">
      <c r="A100" s="95"/>
      <c r="B100" s="208" t="s">
        <v>45</v>
      </c>
      <c r="C100" s="209"/>
      <c r="D100" s="51">
        <v>4626018134061</v>
      </c>
      <c r="E100" s="22" t="s">
        <v>4</v>
      </c>
      <c r="F100" s="19">
        <v>339</v>
      </c>
      <c r="G100" s="19">
        <v>173</v>
      </c>
      <c r="H100" s="19">
        <f>$G100*'1'!G$5</f>
        <v>167.81</v>
      </c>
      <c r="I100" s="19">
        <f>$G100*'1'!H$5</f>
        <v>164.35</v>
      </c>
      <c r="J100" s="19">
        <f>$G100*'1'!I$5</f>
        <v>160.89000000000001</v>
      </c>
      <c r="K100" s="19">
        <f>$G100*'1'!J$5</f>
        <v>155.70000000000002</v>
      </c>
      <c r="L100" s="50"/>
      <c r="M100" s="9">
        <f t="shared" si="10"/>
        <v>0</v>
      </c>
      <c r="N100" s="95"/>
    </row>
    <row r="101" spans="1:14" customFormat="1" ht="28.5" customHeight="1">
      <c r="A101" s="95"/>
      <c r="B101" s="205" t="s">
        <v>46</v>
      </c>
      <c r="C101" s="205"/>
      <c r="D101" s="51">
        <v>4626018134054</v>
      </c>
      <c r="E101" s="22" t="s">
        <v>4</v>
      </c>
      <c r="F101" s="19">
        <v>249</v>
      </c>
      <c r="G101" s="19">
        <v>126</v>
      </c>
      <c r="H101" s="19">
        <f>$G101*'1'!G$5</f>
        <v>122.22</v>
      </c>
      <c r="I101" s="19">
        <f>$G101*'1'!H$5</f>
        <v>119.69999999999999</v>
      </c>
      <c r="J101" s="19">
        <f>$G101*'1'!I$5</f>
        <v>117.18</v>
      </c>
      <c r="K101" s="19">
        <f>$G101*'1'!J$5</f>
        <v>113.4</v>
      </c>
      <c r="L101" s="50"/>
      <c r="M101" s="9">
        <f t="shared" si="10"/>
        <v>0</v>
      </c>
      <c r="N101" s="95"/>
    </row>
    <row r="102" spans="1:14" customFormat="1" ht="28.5" customHeight="1">
      <c r="A102" s="95"/>
      <c r="B102" s="208" t="s">
        <v>47</v>
      </c>
      <c r="C102" s="209"/>
      <c r="D102" s="51">
        <v>4626018134047</v>
      </c>
      <c r="E102" s="22" t="s">
        <v>4</v>
      </c>
      <c r="F102" s="19">
        <v>249</v>
      </c>
      <c r="G102" s="19">
        <v>126</v>
      </c>
      <c r="H102" s="19">
        <f>$G102*'1'!G$5</f>
        <v>122.22</v>
      </c>
      <c r="I102" s="19">
        <f>$G102*'1'!H$5</f>
        <v>119.69999999999999</v>
      </c>
      <c r="J102" s="19">
        <f>$G102*'1'!I$5</f>
        <v>117.18</v>
      </c>
      <c r="K102" s="19">
        <f>$G102*'1'!J$5</f>
        <v>113.4</v>
      </c>
      <c r="L102" s="50"/>
      <c r="M102" s="9">
        <f t="shared" si="10"/>
        <v>0</v>
      </c>
      <c r="N102" s="95"/>
    </row>
    <row r="103" spans="1:14" customFormat="1" ht="28.5" customHeight="1">
      <c r="A103" s="95"/>
      <c r="B103" s="208" t="s">
        <v>189</v>
      </c>
      <c r="C103" s="209"/>
      <c r="D103" s="51">
        <v>4626018134078</v>
      </c>
      <c r="E103" s="22" t="s">
        <v>4</v>
      </c>
      <c r="F103" s="19">
        <v>249</v>
      </c>
      <c r="G103" s="19">
        <v>126</v>
      </c>
      <c r="H103" s="19">
        <f>$G103*'1'!G$5</f>
        <v>122.22</v>
      </c>
      <c r="I103" s="19">
        <f>$G103*'1'!H$5</f>
        <v>119.69999999999999</v>
      </c>
      <c r="J103" s="19">
        <f>$G103*'1'!I$5</f>
        <v>117.18</v>
      </c>
      <c r="K103" s="19">
        <f>$G103*'1'!J$5</f>
        <v>113.4</v>
      </c>
      <c r="L103" s="50"/>
      <c r="M103" s="9">
        <f t="shared" si="10"/>
        <v>0</v>
      </c>
      <c r="N103" s="95"/>
    </row>
    <row r="104" spans="1:14" customFormat="1" ht="28.5" customHeight="1">
      <c r="A104" s="95"/>
      <c r="B104" s="208" t="s">
        <v>190</v>
      </c>
      <c r="C104" s="209"/>
      <c r="D104" s="51">
        <v>4626018134085</v>
      </c>
      <c r="E104" s="22" t="s">
        <v>4</v>
      </c>
      <c r="F104" s="19">
        <v>249</v>
      </c>
      <c r="G104" s="19">
        <v>126</v>
      </c>
      <c r="H104" s="19">
        <f>$G104*'1'!G$5</f>
        <v>122.22</v>
      </c>
      <c r="I104" s="19">
        <f>$G104*'1'!H$5</f>
        <v>119.69999999999999</v>
      </c>
      <c r="J104" s="19">
        <f>$G104*'1'!I$5</f>
        <v>117.18</v>
      </c>
      <c r="K104" s="19">
        <f>$G104*'1'!J$5</f>
        <v>113.4</v>
      </c>
      <c r="L104" s="50"/>
      <c r="M104" s="9">
        <f t="shared" si="10"/>
        <v>0</v>
      </c>
      <c r="N104" s="95"/>
    </row>
    <row r="105" spans="1:14" customFormat="1" ht="28.5" customHeight="1">
      <c r="A105" s="95"/>
      <c r="B105" s="214" t="s">
        <v>128</v>
      </c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5"/>
      <c r="N105" s="95"/>
    </row>
    <row r="106" spans="1:14" customFormat="1" ht="28.5" customHeight="1">
      <c r="A106" s="95"/>
      <c r="B106" s="208" t="s">
        <v>209</v>
      </c>
      <c r="C106" s="209"/>
      <c r="D106" s="51">
        <v>4626018133576</v>
      </c>
      <c r="E106" s="22" t="s">
        <v>4</v>
      </c>
      <c r="F106" s="19">
        <v>219</v>
      </c>
      <c r="G106" s="19">
        <v>112</v>
      </c>
      <c r="H106" s="19">
        <f>$G106*'1'!G$5</f>
        <v>108.64</v>
      </c>
      <c r="I106" s="19">
        <f>$G106*'1'!H$5</f>
        <v>106.39999999999999</v>
      </c>
      <c r="J106" s="19">
        <f>$G106*'1'!I$5</f>
        <v>104.16000000000001</v>
      </c>
      <c r="K106" s="19">
        <f>$G106*'1'!J$5</f>
        <v>100.8</v>
      </c>
      <c r="L106" s="50"/>
      <c r="M106" s="9">
        <f t="shared" si="10"/>
        <v>0</v>
      </c>
      <c r="N106" s="95"/>
    </row>
    <row r="107" spans="1:14" customFormat="1" ht="28.5" customHeight="1">
      <c r="A107" s="95"/>
      <c r="B107" s="208" t="s">
        <v>210</v>
      </c>
      <c r="C107" s="209"/>
      <c r="D107" s="51">
        <v>4626018133569</v>
      </c>
      <c r="E107" s="22" t="s">
        <v>4</v>
      </c>
      <c r="F107" s="19">
        <v>219</v>
      </c>
      <c r="G107" s="19">
        <v>112</v>
      </c>
      <c r="H107" s="19">
        <f>$G107*'1'!G$5</f>
        <v>108.64</v>
      </c>
      <c r="I107" s="19">
        <f>$G107*'1'!H$5</f>
        <v>106.39999999999999</v>
      </c>
      <c r="J107" s="19">
        <f>$G107*'1'!I$5</f>
        <v>104.16000000000001</v>
      </c>
      <c r="K107" s="19">
        <f>$G107*'1'!J$5</f>
        <v>100.8</v>
      </c>
      <c r="L107" s="17"/>
      <c r="M107" s="9">
        <f>G107*L107</f>
        <v>0</v>
      </c>
      <c r="N107" s="95"/>
    </row>
    <row r="108" spans="1:14" customFormat="1" ht="28.5" customHeight="1">
      <c r="A108" s="95"/>
      <c r="B108" s="208" t="s">
        <v>211</v>
      </c>
      <c r="C108" s="209"/>
      <c r="D108" s="51">
        <v>4665301124907</v>
      </c>
      <c r="E108" s="22" t="s">
        <v>4</v>
      </c>
      <c r="F108" s="19">
        <v>219</v>
      </c>
      <c r="G108" s="19">
        <v>112</v>
      </c>
      <c r="H108" s="19">
        <f>$G108*'1'!G$5</f>
        <v>108.64</v>
      </c>
      <c r="I108" s="19">
        <f>$G108*'1'!H$5</f>
        <v>106.39999999999999</v>
      </c>
      <c r="J108" s="19">
        <f>$G108*'1'!I$5</f>
        <v>104.16000000000001</v>
      </c>
      <c r="K108" s="19">
        <f>$G108*'1'!J$5</f>
        <v>100.8</v>
      </c>
      <c r="L108" s="50"/>
      <c r="M108" s="9">
        <f>G108*L108</f>
        <v>0</v>
      </c>
      <c r="N108" s="95"/>
    </row>
    <row r="109" spans="1:14" customFormat="1" ht="15" customHeight="1">
      <c r="A109" s="95"/>
      <c r="B109" s="208" t="s">
        <v>212</v>
      </c>
      <c r="C109" s="209"/>
      <c r="D109" s="51">
        <v>4665301124914</v>
      </c>
      <c r="E109" s="22" t="s">
        <v>4</v>
      </c>
      <c r="F109" s="9">
        <v>289</v>
      </c>
      <c r="G109" s="9">
        <v>146</v>
      </c>
      <c r="H109" s="19">
        <f>$G109*'1'!G$5</f>
        <v>141.62</v>
      </c>
      <c r="I109" s="19">
        <f>$G109*'1'!H$5</f>
        <v>138.69999999999999</v>
      </c>
      <c r="J109" s="19">
        <f>$G109*'1'!I$5</f>
        <v>135.78</v>
      </c>
      <c r="K109" s="19">
        <f>$G109*'1'!J$5</f>
        <v>131.4</v>
      </c>
      <c r="L109" s="17"/>
      <c r="M109" s="9">
        <f t="shared" si="10"/>
        <v>0</v>
      </c>
      <c r="N109" s="95"/>
    </row>
    <row r="110" spans="1:14" customFormat="1" ht="21" customHeight="1">
      <c r="A110" s="95"/>
      <c r="B110" s="208" t="s">
        <v>213</v>
      </c>
      <c r="C110" s="209"/>
      <c r="D110" s="51">
        <v>4665301124921</v>
      </c>
      <c r="E110" s="22" t="s">
        <v>4</v>
      </c>
      <c r="F110" s="19">
        <v>219</v>
      </c>
      <c r="G110" s="19">
        <v>112</v>
      </c>
      <c r="H110" s="19">
        <f>$G110*'1'!G$5</f>
        <v>108.64</v>
      </c>
      <c r="I110" s="19">
        <f>$G110*'1'!H$5</f>
        <v>106.39999999999999</v>
      </c>
      <c r="J110" s="19">
        <f>$G110*'1'!I$5</f>
        <v>104.16000000000001</v>
      </c>
      <c r="K110" s="19">
        <f>$G110*'1'!J$5</f>
        <v>100.8</v>
      </c>
      <c r="L110" s="50"/>
      <c r="M110" s="9">
        <f>G110*L110</f>
        <v>0</v>
      </c>
      <c r="N110" s="95"/>
    </row>
    <row r="111" spans="1:14" customFormat="1" ht="21" customHeight="1">
      <c r="A111" s="95"/>
      <c r="B111" s="208" t="s">
        <v>214</v>
      </c>
      <c r="C111" s="209"/>
      <c r="D111" s="51">
        <v>4665301124938</v>
      </c>
      <c r="E111" s="22" t="s">
        <v>4</v>
      </c>
      <c r="F111" s="19">
        <v>219</v>
      </c>
      <c r="G111" s="19">
        <v>112</v>
      </c>
      <c r="H111" s="19">
        <f>$G111*'1'!G$5</f>
        <v>108.64</v>
      </c>
      <c r="I111" s="19">
        <f>$G111*'1'!H$5</f>
        <v>106.39999999999999</v>
      </c>
      <c r="J111" s="19">
        <f>$G111*'1'!I$5</f>
        <v>104.16000000000001</v>
      </c>
      <c r="K111" s="19">
        <f>$G111*'1'!J$5</f>
        <v>100.8</v>
      </c>
      <c r="L111" s="17"/>
      <c r="M111" s="9">
        <f t="shared" si="10"/>
        <v>0</v>
      </c>
      <c r="N111" s="95"/>
    </row>
    <row r="112" spans="1:14" customFormat="1" ht="21" customHeight="1">
      <c r="A112" s="95"/>
      <c r="B112" s="208" t="s">
        <v>217</v>
      </c>
      <c r="C112" s="209"/>
      <c r="D112" s="51">
        <v>4665301124952</v>
      </c>
      <c r="E112" s="22" t="s">
        <v>4</v>
      </c>
      <c r="F112" s="19">
        <v>219</v>
      </c>
      <c r="G112" s="19">
        <v>112</v>
      </c>
      <c r="H112" s="19">
        <f>$G112*'1'!G$5</f>
        <v>108.64</v>
      </c>
      <c r="I112" s="19">
        <f>$G112*'1'!H$5</f>
        <v>106.39999999999999</v>
      </c>
      <c r="J112" s="19">
        <f>$G112*'1'!I$5</f>
        <v>104.16000000000001</v>
      </c>
      <c r="K112" s="19">
        <f>$G112*'1'!J$5</f>
        <v>100.8</v>
      </c>
      <c r="L112" s="50"/>
      <c r="M112" s="9">
        <f t="shared" si="10"/>
        <v>0</v>
      </c>
      <c r="N112" s="95"/>
    </row>
    <row r="113" spans="1:14" customFormat="1" ht="21" customHeight="1">
      <c r="A113" s="95"/>
      <c r="B113" s="208" t="s">
        <v>215</v>
      </c>
      <c r="C113" s="209"/>
      <c r="D113" s="51">
        <v>4665301124969</v>
      </c>
      <c r="E113" s="22" t="s">
        <v>4</v>
      </c>
      <c r="F113" s="19">
        <v>219</v>
      </c>
      <c r="G113" s="19">
        <v>112</v>
      </c>
      <c r="H113" s="19">
        <f>$G113*'1'!G$5</f>
        <v>108.64</v>
      </c>
      <c r="I113" s="19">
        <f>$G113*'1'!H$5</f>
        <v>106.39999999999999</v>
      </c>
      <c r="J113" s="19">
        <f>$G113*'1'!I$5</f>
        <v>104.16000000000001</v>
      </c>
      <c r="K113" s="19">
        <f>$G113*'1'!J$5</f>
        <v>100.8</v>
      </c>
      <c r="L113" s="17"/>
      <c r="M113" s="9">
        <f t="shared" si="10"/>
        <v>0</v>
      </c>
      <c r="N113" s="95"/>
    </row>
    <row r="114" spans="1:14" customFormat="1" ht="21" customHeight="1">
      <c r="A114" s="95"/>
      <c r="B114" s="208" t="s">
        <v>216</v>
      </c>
      <c r="C114" s="209"/>
      <c r="D114" s="51">
        <v>4665301124945</v>
      </c>
      <c r="E114" s="22" t="s">
        <v>4</v>
      </c>
      <c r="F114" s="19">
        <v>219</v>
      </c>
      <c r="G114" s="19">
        <v>112</v>
      </c>
      <c r="H114" s="19">
        <f>$G114*'1'!G$5</f>
        <v>108.64</v>
      </c>
      <c r="I114" s="19">
        <f>$G114*'1'!H$5</f>
        <v>106.39999999999999</v>
      </c>
      <c r="J114" s="19">
        <f>$G114*'1'!I$5</f>
        <v>104.16000000000001</v>
      </c>
      <c r="K114" s="19">
        <f>$G114*'1'!J$5</f>
        <v>100.8</v>
      </c>
      <c r="L114" s="17"/>
      <c r="M114" s="9">
        <f t="shared" si="10"/>
        <v>0</v>
      </c>
      <c r="N114" s="95"/>
    </row>
    <row r="115" spans="1:14" customFormat="1" ht="21" customHeight="1">
      <c r="A115" s="95"/>
      <c r="B115" s="214" t="s">
        <v>129</v>
      </c>
      <c r="C115" s="214"/>
      <c r="D115" s="214"/>
      <c r="E115" s="214"/>
      <c r="F115" s="214"/>
      <c r="G115" s="214"/>
      <c r="H115" s="214"/>
      <c r="I115" s="214"/>
      <c r="J115" s="214"/>
      <c r="K115" s="214"/>
      <c r="L115" s="214"/>
      <c r="M115" s="215"/>
      <c r="N115" s="95"/>
    </row>
    <row r="116" spans="1:14" customFormat="1" ht="21" customHeight="1">
      <c r="A116" s="95"/>
      <c r="B116" s="208" t="s">
        <v>295</v>
      </c>
      <c r="C116" s="209"/>
      <c r="D116" s="51">
        <v>4626018134191</v>
      </c>
      <c r="E116" s="22" t="s">
        <v>261</v>
      </c>
      <c r="F116" s="19">
        <v>199</v>
      </c>
      <c r="G116" s="19">
        <v>100</v>
      </c>
      <c r="H116" s="19">
        <v>100</v>
      </c>
      <c r="I116" s="19">
        <f>$G116*'1'!H$5</f>
        <v>95</v>
      </c>
      <c r="J116" s="19">
        <f>$G116*'1'!I$5</f>
        <v>93</v>
      </c>
      <c r="K116" s="19">
        <f>$G116*'1'!J$5</f>
        <v>90</v>
      </c>
      <c r="L116" s="50"/>
      <c r="M116" s="9">
        <f t="shared" si="10"/>
        <v>0</v>
      </c>
      <c r="N116" s="95"/>
    </row>
    <row r="117" spans="1:14" customFormat="1" ht="21" customHeight="1">
      <c r="A117" s="95"/>
      <c r="B117" s="208" t="s">
        <v>296</v>
      </c>
      <c r="C117" s="209"/>
      <c r="D117" s="51">
        <v>4626018134283</v>
      </c>
      <c r="E117" s="22" t="s">
        <v>261</v>
      </c>
      <c r="F117" s="19">
        <v>199</v>
      </c>
      <c r="G117" s="19">
        <v>100</v>
      </c>
      <c r="H117" s="19">
        <v>100</v>
      </c>
      <c r="I117" s="19">
        <f>$G117*'1'!H$5</f>
        <v>95</v>
      </c>
      <c r="J117" s="19">
        <f>$G117*'1'!I$5</f>
        <v>93</v>
      </c>
      <c r="K117" s="19">
        <f>$G117*'1'!J$5</f>
        <v>90</v>
      </c>
      <c r="L117" s="50"/>
      <c r="M117" s="9">
        <f t="shared" si="10"/>
        <v>0</v>
      </c>
      <c r="N117" s="95"/>
    </row>
    <row r="118" spans="1:14" customFormat="1" ht="21" customHeight="1">
      <c r="A118" s="95"/>
      <c r="B118" s="208" t="s">
        <v>297</v>
      </c>
      <c r="C118" s="209"/>
      <c r="D118" s="51">
        <v>4626018134276</v>
      </c>
      <c r="E118" s="22" t="s">
        <v>261</v>
      </c>
      <c r="F118" s="19">
        <v>199</v>
      </c>
      <c r="G118" s="19">
        <v>100</v>
      </c>
      <c r="H118" s="19">
        <v>100</v>
      </c>
      <c r="I118" s="19">
        <f>$G118*'1'!H$5</f>
        <v>95</v>
      </c>
      <c r="J118" s="19">
        <f>$G118*'1'!I$5</f>
        <v>93</v>
      </c>
      <c r="K118" s="19">
        <f>$G118*'1'!J$5</f>
        <v>90</v>
      </c>
      <c r="L118" s="50"/>
      <c r="M118" s="9">
        <f t="shared" si="10"/>
        <v>0</v>
      </c>
      <c r="N118" s="95"/>
    </row>
    <row r="119" spans="1:14" customFormat="1" ht="21" customHeight="1">
      <c r="A119" s="95"/>
      <c r="B119" s="208" t="s">
        <v>298</v>
      </c>
      <c r="C119" s="209"/>
      <c r="D119" s="51">
        <v>4626018134269</v>
      </c>
      <c r="E119" s="22" t="s">
        <v>261</v>
      </c>
      <c r="F119" s="19">
        <v>199</v>
      </c>
      <c r="G119" s="19">
        <v>100</v>
      </c>
      <c r="H119" s="19">
        <v>100</v>
      </c>
      <c r="I119" s="19">
        <f>$G119*'1'!H$5</f>
        <v>95</v>
      </c>
      <c r="J119" s="19">
        <f>$G119*'1'!I$5</f>
        <v>93</v>
      </c>
      <c r="K119" s="19">
        <f>$G119*'1'!J$5</f>
        <v>90</v>
      </c>
      <c r="L119" s="50"/>
      <c r="M119" s="9">
        <f t="shared" si="10"/>
        <v>0</v>
      </c>
      <c r="N119" s="95"/>
    </row>
    <row r="120" spans="1:14" customFormat="1" ht="31.5" customHeight="1">
      <c r="A120" s="95"/>
      <c r="B120" s="208" t="s">
        <v>299</v>
      </c>
      <c r="C120" s="209"/>
      <c r="D120" s="51">
        <v>4626018134214</v>
      </c>
      <c r="E120" s="22" t="s">
        <v>261</v>
      </c>
      <c r="F120" s="19">
        <v>199</v>
      </c>
      <c r="G120" s="19">
        <v>100</v>
      </c>
      <c r="H120" s="19">
        <v>100</v>
      </c>
      <c r="I120" s="19">
        <f>$G120*'1'!H$5</f>
        <v>95</v>
      </c>
      <c r="J120" s="19">
        <f>$G120*'1'!I$5</f>
        <v>93</v>
      </c>
      <c r="K120" s="19">
        <f>$G120*'1'!J$5</f>
        <v>90</v>
      </c>
      <c r="L120" s="50"/>
      <c r="M120" s="9">
        <f t="shared" si="10"/>
        <v>0</v>
      </c>
      <c r="N120" s="95"/>
    </row>
    <row r="121" spans="1:14" customFormat="1" ht="27.75" customHeight="1">
      <c r="A121" s="95"/>
      <c r="B121" s="208" t="s">
        <v>300</v>
      </c>
      <c r="C121" s="209"/>
      <c r="D121" s="51">
        <v>4626018134221</v>
      </c>
      <c r="E121" s="22" t="s">
        <v>261</v>
      </c>
      <c r="F121" s="19">
        <v>199</v>
      </c>
      <c r="G121" s="19">
        <v>100</v>
      </c>
      <c r="H121" s="19">
        <v>100</v>
      </c>
      <c r="I121" s="19">
        <f>$G121*'1'!H$5</f>
        <v>95</v>
      </c>
      <c r="J121" s="19">
        <f>$G121*'1'!I$5</f>
        <v>93</v>
      </c>
      <c r="K121" s="19">
        <f>$G121*'1'!J$5</f>
        <v>90</v>
      </c>
      <c r="L121" s="50"/>
      <c r="M121" s="9">
        <f t="shared" si="10"/>
        <v>0</v>
      </c>
      <c r="N121" s="95"/>
    </row>
    <row r="122" spans="1:14" customFormat="1" ht="27.75" customHeight="1">
      <c r="A122" s="95"/>
      <c r="B122" s="208" t="s">
        <v>301</v>
      </c>
      <c r="C122" s="209"/>
      <c r="D122" s="51">
        <v>4626018134238</v>
      </c>
      <c r="E122" s="22" t="s">
        <v>261</v>
      </c>
      <c r="F122" s="19">
        <v>199</v>
      </c>
      <c r="G122" s="19">
        <v>100</v>
      </c>
      <c r="H122" s="19">
        <v>100</v>
      </c>
      <c r="I122" s="19">
        <f>$G122*'1'!H$5</f>
        <v>95</v>
      </c>
      <c r="J122" s="19">
        <f>$G122*'1'!I$5</f>
        <v>93</v>
      </c>
      <c r="K122" s="19">
        <f>$G122*'1'!J$5</f>
        <v>90</v>
      </c>
      <c r="L122" s="50"/>
      <c r="M122" s="9">
        <f t="shared" si="10"/>
        <v>0</v>
      </c>
      <c r="N122" s="95"/>
    </row>
    <row r="123" spans="1:14" customFormat="1" ht="27.75" customHeight="1">
      <c r="A123" s="95"/>
      <c r="B123" s="208" t="s">
        <v>302</v>
      </c>
      <c r="C123" s="209"/>
      <c r="D123" s="51">
        <v>4626018134207</v>
      </c>
      <c r="E123" s="22" t="s">
        <v>261</v>
      </c>
      <c r="F123" s="19">
        <v>199</v>
      </c>
      <c r="G123" s="19">
        <v>100</v>
      </c>
      <c r="H123" s="19">
        <v>100</v>
      </c>
      <c r="I123" s="19">
        <f>$G123*'1'!H$5</f>
        <v>95</v>
      </c>
      <c r="J123" s="19">
        <f>$G123*'1'!I$5</f>
        <v>93</v>
      </c>
      <c r="K123" s="19">
        <f>$G123*'1'!J$5</f>
        <v>90</v>
      </c>
      <c r="L123" s="50"/>
      <c r="M123" s="9">
        <f t="shared" si="10"/>
        <v>0</v>
      </c>
      <c r="N123" s="95"/>
    </row>
    <row r="124" spans="1:14" customFormat="1" ht="27.75" customHeight="1">
      <c r="A124" s="95"/>
      <c r="B124" s="208" t="s">
        <v>303</v>
      </c>
      <c r="C124" s="209"/>
      <c r="D124" s="51">
        <v>4626018134252</v>
      </c>
      <c r="E124" s="22" t="s">
        <v>261</v>
      </c>
      <c r="F124" s="19">
        <v>199</v>
      </c>
      <c r="G124" s="19">
        <v>100</v>
      </c>
      <c r="H124" s="19">
        <v>100</v>
      </c>
      <c r="I124" s="19">
        <f>$G124*'1'!H$5</f>
        <v>95</v>
      </c>
      <c r="J124" s="19">
        <f>$G124*'1'!I$5</f>
        <v>93</v>
      </c>
      <c r="K124" s="19">
        <f>$G124*'1'!J$5</f>
        <v>90</v>
      </c>
      <c r="L124" s="50"/>
      <c r="M124" s="9">
        <f t="shared" si="10"/>
        <v>0</v>
      </c>
      <c r="N124" s="95"/>
    </row>
    <row r="125" spans="1:14" customFormat="1" ht="27.75" customHeight="1">
      <c r="A125" s="95"/>
      <c r="B125" s="208" t="s">
        <v>304</v>
      </c>
      <c r="C125" s="209"/>
      <c r="D125" s="51">
        <v>4626018134245</v>
      </c>
      <c r="E125" s="22" t="s">
        <v>262</v>
      </c>
      <c r="F125" s="19">
        <v>199</v>
      </c>
      <c r="G125" s="19">
        <v>100</v>
      </c>
      <c r="H125" s="19">
        <v>100</v>
      </c>
      <c r="I125" s="19">
        <f>$G125*'1'!H$5</f>
        <v>95</v>
      </c>
      <c r="J125" s="19">
        <f>$G125*'1'!I$5</f>
        <v>93</v>
      </c>
      <c r="K125" s="19">
        <f>$G125*'1'!J$5</f>
        <v>90</v>
      </c>
      <c r="L125" s="50"/>
      <c r="M125" s="9">
        <f t="shared" si="10"/>
        <v>0</v>
      </c>
      <c r="N125" s="95"/>
    </row>
    <row r="126" spans="1:14" customFormat="1" ht="27.75" customHeight="1">
      <c r="A126" s="95"/>
      <c r="B126" s="214" t="s">
        <v>39</v>
      </c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5"/>
      <c r="N126" s="95"/>
    </row>
    <row r="127" spans="1:14" customFormat="1" ht="27.75" customHeight="1">
      <c r="A127" s="95"/>
      <c r="B127" s="208" t="s">
        <v>218</v>
      </c>
      <c r="C127" s="209"/>
      <c r="D127" s="51">
        <v>4665298866095</v>
      </c>
      <c r="E127" s="22" t="s">
        <v>11</v>
      </c>
      <c r="F127" s="19">
        <v>369</v>
      </c>
      <c r="G127" s="19">
        <v>185</v>
      </c>
      <c r="H127" s="19">
        <v>185</v>
      </c>
      <c r="I127" s="19">
        <f>$G127*'1'!H$5</f>
        <v>175.75</v>
      </c>
      <c r="J127" s="19">
        <f>$G127*'1'!I$5</f>
        <v>172.05</v>
      </c>
      <c r="K127" s="19">
        <f>$G127*'1'!J$5</f>
        <v>166.5</v>
      </c>
      <c r="L127" s="50"/>
      <c r="M127" s="9">
        <f t="shared" si="10"/>
        <v>0</v>
      </c>
      <c r="N127" s="95"/>
    </row>
    <row r="128" spans="1:14" customFormat="1" ht="31.5" customHeight="1">
      <c r="A128" s="95"/>
      <c r="B128" s="208" t="s">
        <v>191</v>
      </c>
      <c r="C128" s="209"/>
      <c r="D128" s="51">
        <v>4665298866071</v>
      </c>
      <c r="E128" s="22" t="s">
        <v>11</v>
      </c>
      <c r="F128" s="19">
        <v>369</v>
      </c>
      <c r="G128" s="19">
        <v>185</v>
      </c>
      <c r="H128" s="19">
        <f>$G128*'1'!G$5</f>
        <v>179.45</v>
      </c>
      <c r="I128" s="19">
        <f>$G128*'1'!H$5</f>
        <v>175.75</v>
      </c>
      <c r="J128" s="19">
        <f>$G128*'1'!I$5</f>
        <v>172.05</v>
      </c>
      <c r="K128" s="19">
        <f>$G128*'1'!J$5</f>
        <v>166.5</v>
      </c>
      <c r="L128" s="50"/>
      <c r="M128" s="9">
        <f t="shared" si="10"/>
        <v>0</v>
      </c>
      <c r="N128" s="95"/>
    </row>
    <row r="129" spans="1:14" customFormat="1" ht="29.25" customHeight="1">
      <c r="A129" s="95"/>
      <c r="B129" s="208" t="s">
        <v>192</v>
      </c>
      <c r="C129" s="209"/>
      <c r="D129" s="51">
        <v>4665298866118</v>
      </c>
      <c r="E129" s="22" t="s">
        <v>11</v>
      </c>
      <c r="F129" s="19">
        <v>369</v>
      </c>
      <c r="G129" s="19">
        <v>185</v>
      </c>
      <c r="H129" s="19">
        <f>$G129*'1'!G$5</f>
        <v>179.45</v>
      </c>
      <c r="I129" s="19">
        <f>$G129*'1'!H$5</f>
        <v>175.75</v>
      </c>
      <c r="J129" s="19">
        <f>$G129*'1'!I$5</f>
        <v>172.05</v>
      </c>
      <c r="K129" s="19">
        <f>$G129*'1'!J$5</f>
        <v>166.5</v>
      </c>
      <c r="L129" s="50"/>
      <c r="M129" s="9">
        <f t="shared" si="10"/>
        <v>0</v>
      </c>
      <c r="N129" s="95"/>
    </row>
    <row r="130" spans="1:14" customFormat="1" ht="29.25" customHeight="1">
      <c r="A130" s="95"/>
      <c r="B130" s="208" t="s">
        <v>219</v>
      </c>
      <c r="C130" s="209"/>
      <c r="D130" s="51">
        <v>4665298866088</v>
      </c>
      <c r="E130" s="22" t="s">
        <v>11</v>
      </c>
      <c r="F130" s="19">
        <v>369</v>
      </c>
      <c r="G130" s="19">
        <v>185</v>
      </c>
      <c r="H130" s="19">
        <f>$G130*'1'!G$5</f>
        <v>179.45</v>
      </c>
      <c r="I130" s="19">
        <f>$G130*'1'!H$5</f>
        <v>175.75</v>
      </c>
      <c r="J130" s="19">
        <f>$G130*'1'!I$5</f>
        <v>172.05</v>
      </c>
      <c r="K130" s="19">
        <f>$G130*'1'!J$5</f>
        <v>166.5</v>
      </c>
      <c r="L130" s="50"/>
      <c r="M130" s="9">
        <f t="shared" si="10"/>
        <v>0</v>
      </c>
      <c r="N130" s="95"/>
    </row>
    <row r="131" spans="1:14" customFormat="1" ht="29.25" customHeight="1">
      <c r="A131" s="95"/>
      <c r="B131" s="205" t="s">
        <v>193</v>
      </c>
      <c r="C131" s="205"/>
      <c r="D131" s="51">
        <v>4665298866101</v>
      </c>
      <c r="E131" s="22" t="s">
        <v>11</v>
      </c>
      <c r="F131" s="19">
        <v>369</v>
      </c>
      <c r="G131" s="19">
        <v>185</v>
      </c>
      <c r="H131" s="19">
        <f>$G131*'1'!G$5</f>
        <v>179.45</v>
      </c>
      <c r="I131" s="19">
        <f>$G131*'1'!H$5</f>
        <v>175.75</v>
      </c>
      <c r="J131" s="19">
        <f>$G131*'1'!I$5</f>
        <v>172.05</v>
      </c>
      <c r="K131" s="19">
        <f>$G131*'1'!J$5</f>
        <v>166.5</v>
      </c>
      <c r="L131" s="50"/>
      <c r="M131" s="9">
        <f t="shared" si="10"/>
        <v>0</v>
      </c>
      <c r="N131" s="95"/>
    </row>
    <row r="132" spans="1:14" customFormat="1" ht="29.25" customHeight="1">
      <c r="A132" s="95"/>
      <c r="B132" s="208" t="s">
        <v>194</v>
      </c>
      <c r="C132" s="209"/>
      <c r="D132" s="51">
        <v>4665298866064</v>
      </c>
      <c r="E132" s="22" t="s">
        <v>11</v>
      </c>
      <c r="F132" s="19">
        <v>419</v>
      </c>
      <c r="G132" s="19">
        <v>211</v>
      </c>
      <c r="H132" s="19">
        <f>$G132*'1'!G$5</f>
        <v>204.67</v>
      </c>
      <c r="I132" s="19">
        <f>$G132*'1'!H$5</f>
        <v>200.45</v>
      </c>
      <c r="J132" s="19">
        <f>$G132*'1'!I$5</f>
        <v>196.23000000000002</v>
      </c>
      <c r="K132" s="19">
        <f>$G132*'1'!J$5</f>
        <v>189.9</v>
      </c>
      <c r="L132" s="50"/>
      <c r="M132" s="9">
        <f t="shared" si="10"/>
        <v>0</v>
      </c>
      <c r="N132" s="95"/>
    </row>
    <row r="133" spans="1:14" customFormat="1" ht="29.25" customHeight="1">
      <c r="A133" s="95"/>
      <c r="B133" s="208" t="s">
        <v>220</v>
      </c>
      <c r="C133" s="209"/>
      <c r="D133" s="51">
        <v>4665298866057</v>
      </c>
      <c r="E133" s="22" t="s">
        <v>11</v>
      </c>
      <c r="F133" s="19">
        <v>419</v>
      </c>
      <c r="G133" s="19">
        <v>211</v>
      </c>
      <c r="H133" s="19">
        <f>$G133*'1'!G$5</f>
        <v>204.67</v>
      </c>
      <c r="I133" s="19">
        <f>$G133*'1'!H$5</f>
        <v>200.45</v>
      </c>
      <c r="J133" s="19">
        <f>$G133*'1'!I$5</f>
        <v>196.23000000000002</v>
      </c>
      <c r="K133" s="19">
        <f>$G133*'1'!J$5</f>
        <v>189.9</v>
      </c>
      <c r="L133" s="50"/>
      <c r="M133" s="9">
        <f t="shared" si="10"/>
        <v>0</v>
      </c>
      <c r="N133" s="95"/>
    </row>
    <row r="134" spans="1:14" customFormat="1" ht="29.25" customHeight="1">
      <c r="A134" s="95"/>
      <c r="B134" s="214" t="s">
        <v>48</v>
      </c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5"/>
      <c r="N134" s="95"/>
    </row>
    <row r="135" spans="1:14" customFormat="1" ht="29.25" customHeight="1">
      <c r="A135" s="95"/>
      <c r="B135" s="208" t="s">
        <v>221</v>
      </c>
      <c r="C135" s="209"/>
      <c r="D135" s="51">
        <v>4665301124235</v>
      </c>
      <c r="E135" s="22" t="s">
        <v>3</v>
      </c>
      <c r="F135" s="52">
        <v>459</v>
      </c>
      <c r="G135" s="52">
        <v>232</v>
      </c>
      <c r="H135" s="19">
        <f>$G135*'1'!G$5</f>
        <v>225.04</v>
      </c>
      <c r="I135" s="19">
        <f>$G135*'1'!H$5</f>
        <v>220.39999999999998</v>
      </c>
      <c r="J135" s="19">
        <f>$G135*'1'!I$5</f>
        <v>215.76000000000002</v>
      </c>
      <c r="K135" s="19">
        <f>$G135*'1'!J$5</f>
        <v>208.8</v>
      </c>
      <c r="L135" s="17"/>
      <c r="M135" s="9">
        <f t="shared" si="10"/>
        <v>0</v>
      </c>
      <c r="N135" s="95"/>
    </row>
    <row r="136" spans="1:14" customFormat="1" ht="30.75" customHeight="1">
      <c r="A136" s="95"/>
      <c r="B136" s="208" t="s">
        <v>222</v>
      </c>
      <c r="C136" s="209"/>
      <c r="D136" s="51">
        <v>4665301124242</v>
      </c>
      <c r="E136" s="22" t="s">
        <v>3</v>
      </c>
      <c r="F136" s="52">
        <v>459</v>
      </c>
      <c r="G136" s="52">
        <v>232</v>
      </c>
      <c r="H136" s="19">
        <f>$G136*'1'!G$5</f>
        <v>225.04</v>
      </c>
      <c r="I136" s="19">
        <f>$G136*'1'!H$5</f>
        <v>220.39999999999998</v>
      </c>
      <c r="J136" s="19">
        <f>$G136*'1'!I$5</f>
        <v>215.76000000000002</v>
      </c>
      <c r="K136" s="19">
        <f>$G136*'1'!J$5</f>
        <v>208.8</v>
      </c>
      <c r="L136" s="17"/>
      <c r="M136" s="9">
        <f t="shared" si="10"/>
        <v>0</v>
      </c>
      <c r="N136" s="95"/>
    </row>
    <row r="137" spans="1:14" customFormat="1" ht="33.75" customHeight="1">
      <c r="A137" s="95"/>
      <c r="B137" s="208" t="s">
        <v>223</v>
      </c>
      <c r="C137" s="209"/>
      <c r="D137" s="51">
        <v>4665301124259</v>
      </c>
      <c r="E137" s="22" t="s">
        <v>3</v>
      </c>
      <c r="F137" s="52">
        <v>459</v>
      </c>
      <c r="G137" s="52">
        <v>232</v>
      </c>
      <c r="H137" s="19">
        <f>$G137*'1'!G$5</f>
        <v>225.04</v>
      </c>
      <c r="I137" s="19">
        <f>$G137*'1'!H$5</f>
        <v>220.39999999999998</v>
      </c>
      <c r="J137" s="19">
        <f>$G137*'1'!I$5</f>
        <v>215.76000000000002</v>
      </c>
      <c r="K137" s="19">
        <f>$G137*'1'!J$5</f>
        <v>208.8</v>
      </c>
      <c r="L137" s="17"/>
      <c r="M137" s="9">
        <f t="shared" si="10"/>
        <v>0</v>
      </c>
      <c r="N137" s="95"/>
    </row>
    <row r="138" spans="1:14" customFormat="1" ht="33.75" customHeight="1">
      <c r="A138" s="95"/>
      <c r="B138" s="208" t="s">
        <v>224</v>
      </c>
      <c r="C138" s="209"/>
      <c r="D138" s="51">
        <v>4665301124266</v>
      </c>
      <c r="E138" s="22" t="s">
        <v>3</v>
      </c>
      <c r="F138" s="52">
        <v>459</v>
      </c>
      <c r="G138" s="52">
        <v>232</v>
      </c>
      <c r="H138" s="19">
        <f>$G138*'1'!G$5</f>
        <v>225.04</v>
      </c>
      <c r="I138" s="19">
        <f>$G138*'1'!H$5</f>
        <v>220.39999999999998</v>
      </c>
      <c r="J138" s="19">
        <f>$G138*'1'!I$5</f>
        <v>215.76000000000002</v>
      </c>
      <c r="K138" s="19">
        <f>$G138*'1'!J$5</f>
        <v>208.8</v>
      </c>
      <c r="L138" s="17"/>
      <c r="M138" s="9">
        <f t="shared" si="10"/>
        <v>0</v>
      </c>
      <c r="N138" s="95"/>
    </row>
    <row r="139" spans="1:14" customFormat="1" ht="33.75" customHeight="1">
      <c r="A139" s="95"/>
      <c r="B139" s="208" t="s">
        <v>225</v>
      </c>
      <c r="C139" s="209"/>
      <c r="D139" s="51">
        <v>4665301124273</v>
      </c>
      <c r="E139" s="22" t="s">
        <v>3</v>
      </c>
      <c r="F139" s="52">
        <v>459</v>
      </c>
      <c r="G139" s="52">
        <v>232</v>
      </c>
      <c r="H139" s="19">
        <f>$G139*'1'!G$5</f>
        <v>225.04</v>
      </c>
      <c r="I139" s="19">
        <f>$G139*'1'!H$5</f>
        <v>220.39999999999998</v>
      </c>
      <c r="J139" s="19">
        <f>$G139*'1'!I$5</f>
        <v>215.76000000000002</v>
      </c>
      <c r="K139" s="19">
        <f>$G139*'1'!J$5</f>
        <v>208.8</v>
      </c>
      <c r="L139" s="17"/>
      <c r="M139" s="9">
        <f t="shared" si="10"/>
        <v>0</v>
      </c>
      <c r="N139" s="95"/>
    </row>
    <row r="140" spans="1:14" customFormat="1" ht="33.75" customHeight="1">
      <c r="A140" s="95"/>
      <c r="B140" s="208" t="s">
        <v>226</v>
      </c>
      <c r="C140" s="209"/>
      <c r="D140" s="51">
        <v>4665301124280</v>
      </c>
      <c r="E140" s="22" t="s">
        <v>3</v>
      </c>
      <c r="F140" s="52">
        <v>459</v>
      </c>
      <c r="G140" s="52">
        <v>232</v>
      </c>
      <c r="H140" s="19">
        <f>$G140*'1'!G$5</f>
        <v>225.04</v>
      </c>
      <c r="I140" s="19">
        <f>$G140*'1'!H$5</f>
        <v>220.39999999999998</v>
      </c>
      <c r="J140" s="19">
        <f>$G140*'1'!I$5</f>
        <v>215.76000000000002</v>
      </c>
      <c r="K140" s="19">
        <f>$G140*'1'!J$5</f>
        <v>208.8</v>
      </c>
      <c r="L140" s="17"/>
      <c r="M140" s="9">
        <f t="shared" si="10"/>
        <v>0</v>
      </c>
      <c r="N140" s="95"/>
    </row>
    <row r="141" spans="1:14" customFormat="1" ht="33.75" customHeight="1">
      <c r="A141" s="95"/>
      <c r="B141" s="208" t="s">
        <v>227</v>
      </c>
      <c r="C141" s="209"/>
      <c r="D141" s="51">
        <v>4665301124297</v>
      </c>
      <c r="E141" s="22" t="s">
        <v>3</v>
      </c>
      <c r="F141" s="52">
        <v>459</v>
      </c>
      <c r="G141" s="52">
        <v>232</v>
      </c>
      <c r="H141" s="19">
        <f>$G141*'1'!G$5</f>
        <v>225.04</v>
      </c>
      <c r="I141" s="19">
        <f>$G141*'1'!H$5</f>
        <v>220.39999999999998</v>
      </c>
      <c r="J141" s="19">
        <f>$G141*'1'!I$5</f>
        <v>215.76000000000002</v>
      </c>
      <c r="K141" s="19">
        <f>$G141*'1'!J$5</f>
        <v>208.8</v>
      </c>
      <c r="L141" s="17"/>
      <c r="M141" s="9">
        <f t="shared" si="10"/>
        <v>0</v>
      </c>
      <c r="N141" s="95"/>
    </row>
    <row r="142" spans="1:14" customFormat="1" ht="33.75" customHeight="1">
      <c r="A142" s="95"/>
      <c r="B142" s="214" t="s">
        <v>12</v>
      </c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5"/>
      <c r="N142" s="95"/>
    </row>
    <row r="143" spans="1:14" customFormat="1" ht="33.75" customHeight="1">
      <c r="A143" s="95"/>
      <c r="B143" s="208" t="s">
        <v>228</v>
      </c>
      <c r="C143" s="209"/>
      <c r="D143" s="51">
        <v>4665301124303</v>
      </c>
      <c r="E143" s="22" t="s">
        <v>3</v>
      </c>
      <c r="F143" s="53">
        <v>459</v>
      </c>
      <c r="G143" s="52">
        <v>232</v>
      </c>
      <c r="H143" s="19">
        <f>$G143*'1'!G$5</f>
        <v>225.04</v>
      </c>
      <c r="I143" s="19">
        <f>$G143*'1'!H$5</f>
        <v>220.39999999999998</v>
      </c>
      <c r="J143" s="19">
        <f>$G143*'1'!I$5</f>
        <v>215.76000000000002</v>
      </c>
      <c r="K143" s="19">
        <f>$G143*'1'!J$5</f>
        <v>208.8</v>
      </c>
      <c r="L143" s="17"/>
      <c r="M143" s="9">
        <f t="shared" ref="M143:M205" si="11">G143*L143</f>
        <v>0</v>
      </c>
      <c r="N143" s="95"/>
    </row>
    <row r="144" spans="1:14" customFormat="1" ht="31.5" customHeight="1">
      <c r="A144" s="95"/>
      <c r="B144" s="208" t="s">
        <v>229</v>
      </c>
      <c r="C144" s="209"/>
      <c r="D144" s="51">
        <v>4665301124310</v>
      </c>
      <c r="E144" s="22" t="s">
        <v>3</v>
      </c>
      <c r="F144" s="53">
        <v>459</v>
      </c>
      <c r="G144" s="52">
        <v>232</v>
      </c>
      <c r="H144" s="19">
        <f>$G144*'1'!G$5</f>
        <v>225.04</v>
      </c>
      <c r="I144" s="19">
        <f>$G144*'1'!H$5</f>
        <v>220.39999999999998</v>
      </c>
      <c r="J144" s="19">
        <f>$G144*'1'!I$5</f>
        <v>215.76000000000002</v>
      </c>
      <c r="K144" s="19">
        <f>$G144*'1'!J$5</f>
        <v>208.8</v>
      </c>
      <c r="L144" s="17"/>
      <c r="M144" s="9">
        <f t="shared" si="11"/>
        <v>0</v>
      </c>
      <c r="N144" s="95"/>
    </row>
    <row r="145" spans="1:14" customFormat="1" ht="25.5" customHeight="1">
      <c r="A145" s="95"/>
      <c r="B145" s="208" t="s">
        <v>230</v>
      </c>
      <c r="C145" s="209"/>
      <c r="D145" s="51">
        <v>4665301124327</v>
      </c>
      <c r="E145" s="22" t="s">
        <v>3</v>
      </c>
      <c r="F145" s="53">
        <v>459</v>
      </c>
      <c r="G145" s="52">
        <v>232</v>
      </c>
      <c r="H145" s="19">
        <f>$G145*'1'!G$5</f>
        <v>225.04</v>
      </c>
      <c r="I145" s="19">
        <f>$G145*'1'!H$5</f>
        <v>220.39999999999998</v>
      </c>
      <c r="J145" s="19">
        <f>$G145*'1'!I$5</f>
        <v>215.76000000000002</v>
      </c>
      <c r="K145" s="19">
        <f>$G145*'1'!J$5</f>
        <v>208.8</v>
      </c>
      <c r="L145" s="17"/>
      <c r="M145" s="9">
        <f t="shared" si="11"/>
        <v>0</v>
      </c>
      <c r="N145" s="95"/>
    </row>
    <row r="146" spans="1:14" customFormat="1" ht="25.5" customHeight="1">
      <c r="A146" s="95"/>
      <c r="B146" s="208" t="s">
        <v>231</v>
      </c>
      <c r="C146" s="209"/>
      <c r="D146" s="51">
        <v>4665301124334</v>
      </c>
      <c r="E146" s="22" t="s">
        <v>3</v>
      </c>
      <c r="F146" s="53">
        <v>459</v>
      </c>
      <c r="G146" s="52">
        <v>232</v>
      </c>
      <c r="H146" s="19">
        <f>$G146*'1'!G$5</f>
        <v>225.04</v>
      </c>
      <c r="I146" s="19">
        <f>$G146*'1'!H$5</f>
        <v>220.39999999999998</v>
      </c>
      <c r="J146" s="19">
        <f>$G146*'1'!I$5</f>
        <v>215.76000000000002</v>
      </c>
      <c r="K146" s="19">
        <f>$G146*'1'!J$5</f>
        <v>208.8</v>
      </c>
      <c r="L146" s="17"/>
      <c r="M146" s="9">
        <f t="shared" si="11"/>
        <v>0</v>
      </c>
      <c r="N146" s="95"/>
    </row>
    <row r="147" spans="1:14" customFormat="1" ht="25.5" customHeight="1">
      <c r="A147" s="95"/>
      <c r="B147" s="208" t="s">
        <v>232</v>
      </c>
      <c r="C147" s="209"/>
      <c r="D147" s="51">
        <v>4665301124341</v>
      </c>
      <c r="E147" s="22" t="s">
        <v>3</v>
      </c>
      <c r="F147" s="53">
        <v>459</v>
      </c>
      <c r="G147" s="52">
        <v>232</v>
      </c>
      <c r="H147" s="19">
        <f>$G147*'1'!G$5</f>
        <v>225.04</v>
      </c>
      <c r="I147" s="19">
        <f>$G147*'1'!H$5</f>
        <v>220.39999999999998</v>
      </c>
      <c r="J147" s="19">
        <f>$G147*'1'!I$5</f>
        <v>215.76000000000002</v>
      </c>
      <c r="K147" s="19">
        <f>$G147*'1'!J$5</f>
        <v>208.8</v>
      </c>
      <c r="L147" s="17"/>
      <c r="M147" s="9">
        <f t="shared" si="11"/>
        <v>0</v>
      </c>
      <c r="N147" s="95"/>
    </row>
    <row r="148" spans="1:14" customFormat="1" ht="25.5" customHeight="1">
      <c r="A148" s="95"/>
      <c r="B148" s="208" t="s">
        <v>233</v>
      </c>
      <c r="C148" s="209"/>
      <c r="D148" s="51">
        <v>4665301124358</v>
      </c>
      <c r="E148" s="22" t="s">
        <v>3</v>
      </c>
      <c r="F148" s="53">
        <v>459</v>
      </c>
      <c r="G148" s="52">
        <v>232</v>
      </c>
      <c r="H148" s="19">
        <f>$G148*'1'!G$5</f>
        <v>225.04</v>
      </c>
      <c r="I148" s="19">
        <f>$G148*'1'!H$5</f>
        <v>220.39999999999998</v>
      </c>
      <c r="J148" s="19">
        <f>$G148*'1'!I$5</f>
        <v>215.76000000000002</v>
      </c>
      <c r="K148" s="19">
        <f>$G148*'1'!J$5</f>
        <v>208.8</v>
      </c>
      <c r="L148" s="17"/>
      <c r="M148" s="9">
        <f t="shared" si="11"/>
        <v>0</v>
      </c>
      <c r="N148" s="95"/>
    </row>
    <row r="149" spans="1:14" customFormat="1" ht="25.5" customHeight="1">
      <c r="A149" s="95"/>
      <c r="B149" s="208" t="s">
        <v>234</v>
      </c>
      <c r="C149" s="209"/>
      <c r="D149" s="51">
        <v>4603727875676</v>
      </c>
      <c r="E149" s="22" t="s">
        <v>3</v>
      </c>
      <c r="F149" s="53">
        <v>459</v>
      </c>
      <c r="G149" s="52">
        <v>232</v>
      </c>
      <c r="H149" s="19">
        <f>$G149*'1'!G$5</f>
        <v>225.04</v>
      </c>
      <c r="I149" s="19">
        <f>$G149*'1'!H$5</f>
        <v>220.39999999999998</v>
      </c>
      <c r="J149" s="19">
        <f>$G149*'1'!I$5</f>
        <v>215.76000000000002</v>
      </c>
      <c r="K149" s="19">
        <f>$G149*'1'!J$5</f>
        <v>208.8</v>
      </c>
      <c r="L149" s="17"/>
      <c r="M149" s="9">
        <f t="shared" si="11"/>
        <v>0</v>
      </c>
      <c r="N149" s="95"/>
    </row>
    <row r="150" spans="1:14" customFormat="1" ht="33" customHeight="1">
      <c r="A150" s="95"/>
      <c r="B150" s="214" t="s">
        <v>49</v>
      </c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5"/>
      <c r="N150" s="95"/>
    </row>
    <row r="151" spans="1:14" customFormat="1" ht="27.75" customHeight="1">
      <c r="A151" s="95"/>
      <c r="B151" s="208" t="s">
        <v>50</v>
      </c>
      <c r="C151" s="209"/>
      <c r="D151" s="54">
        <v>4665301124754</v>
      </c>
      <c r="E151" s="22" t="s">
        <v>130</v>
      </c>
      <c r="F151" s="52">
        <v>499</v>
      </c>
      <c r="G151" s="52">
        <v>252</v>
      </c>
      <c r="H151" s="19">
        <f>$G151*'1'!G$5</f>
        <v>244.44</v>
      </c>
      <c r="I151" s="19">
        <f>$G151*'1'!H$5</f>
        <v>239.39999999999998</v>
      </c>
      <c r="J151" s="19">
        <f>$G151*'1'!I$5</f>
        <v>234.36</v>
      </c>
      <c r="K151" s="19">
        <f>$G151*'1'!J$5</f>
        <v>226.8</v>
      </c>
      <c r="L151" s="17"/>
      <c r="M151" s="9">
        <f>G151*L151</f>
        <v>0</v>
      </c>
      <c r="N151" s="95"/>
    </row>
    <row r="152" spans="1:14" customFormat="1" ht="27.75" customHeight="1">
      <c r="A152" s="95"/>
      <c r="B152" s="208" t="s">
        <v>51</v>
      </c>
      <c r="C152" s="209"/>
      <c r="D152" s="54">
        <v>4665301124761</v>
      </c>
      <c r="E152" s="22" t="s">
        <v>130</v>
      </c>
      <c r="F152" s="52">
        <v>499</v>
      </c>
      <c r="G152" s="52">
        <v>252</v>
      </c>
      <c r="H152" s="19">
        <f>$G152*'1'!G$5</f>
        <v>244.44</v>
      </c>
      <c r="I152" s="19">
        <f>$G152*'1'!H$5</f>
        <v>239.39999999999998</v>
      </c>
      <c r="J152" s="19">
        <f>$G152*'1'!I$5</f>
        <v>234.36</v>
      </c>
      <c r="K152" s="19">
        <f>$G152*'1'!J$5</f>
        <v>226.8</v>
      </c>
      <c r="L152" s="17"/>
      <c r="M152" s="9">
        <f t="shared" ref="M152:M155" si="12">G152*L152</f>
        <v>0</v>
      </c>
      <c r="N152" s="95"/>
    </row>
    <row r="153" spans="1:14" customFormat="1" ht="27.75" customHeight="1">
      <c r="A153" s="95"/>
      <c r="B153" s="208" t="s">
        <v>52</v>
      </c>
      <c r="C153" s="209"/>
      <c r="D153" s="54">
        <v>4665301124778</v>
      </c>
      <c r="E153" s="22" t="s">
        <v>130</v>
      </c>
      <c r="F153" s="52">
        <v>499</v>
      </c>
      <c r="G153" s="52">
        <v>252</v>
      </c>
      <c r="H153" s="19">
        <f>$G153*'1'!G$5</f>
        <v>244.44</v>
      </c>
      <c r="I153" s="19">
        <f>$G153*'1'!H$5</f>
        <v>239.39999999999998</v>
      </c>
      <c r="J153" s="19">
        <f>$G153*'1'!I$5</f>
        <v>234.36</v>
      </c>
      <c r="K153" s="19">
        <f>$G153*'1'!J$5</f>
        <v>226.8</v>
      </c>
      <c r="L153" s="17"/>
      <c r="M153" s="9">
        <f t="shared" si="12"/>
        <v>0</v>
      </c>
      <c r="N153" s="95"/>
    </row>
    <row r="154" spans="1:14" customFormat="1" ht="27.75" customHeight="1">
      <c r="A154" s="95"/>
      <c r="B154" s="208" t="s">
        <v>53</v>
      </c>
      <c r="C154" s="209"/>
      <c r="D154" s="54">
        <v>4665301124785</v>
      </c>
      <c r="E154" s="22" t="s">
        <v>130</v>
      </c>
      <c r="F154" s="52">
        <v>499</v>
      </c>
      <c r="G154" s="52">
        <v>252</v>
      </c>
      <c r="H154" s="19">
        <f>$G154*'1'!G$5</f>
        <v>244.44</v>
      </c>
      <c r="I154" s="19">
        <f>$G154*'1'!H$5</f>
        <v>239.39999999999998</v>
      </c>
      <c r="J154" s="19">
        <f>$G154*'1'!I$5</f>
        <v>234.36</v>
      </c>
      <c r="K154" s="19">
        <f>$G154*'1'!J$5</f>
        <v>226.8</v>
      </c>
      <c r="L154" s="17"/>
      <c r="M154" s="9">
        <f t="shared" si="12"/>
        <v>0</v>
      </c>
      <c r="N154" s="95"/>
    </row>
    <row r="155" spans="1:14" customFormat="1" ht="27.75" customHeight="1">
      <c r="A155" s="95"/>
      <c r="B155" s="208" t="s">
        <v>54</v>
      </c>
      <c r="C155" s="209"/>
      <c r="D155" s="54">
        <v>4665301124792</v>
      </c>
      <c r="E155" s="22" t="s">
        <v>130</v>
      </c>
      <c r="F155" s="52">
        <v>499</v>
      </c>
      <c r="G155" s="52">
        <v>252</v>
      </c>
      <c r="H155" s="19">
        <f>$G155*'1'!G$5</f>
        <v>244.44</v>
      </c>
      <c r="I155" s="19">
        <f>$G155*'1'!H$5</f>
        <v>239.39999999999998</v>
      </c>
      <c r="J155" s="19">
        <f>$G155*'1'!I$5</f>
        <v>234.36</v>
      </c>
      <c r="K155" s="19">
        <f>$G155*'1'!J$5</f>
        <v>226.8</v>
      </c>
      <c r="L155" s="17"/>
      <c r="M155" s="9">
        <f t="shared" si="12"/>
        <v>0</v>
      </c>
      <c r="N155" s="95"/>
    </row>
    <row r="156" spans="1:14" customFormat="1" ht="30" customHeight="1">
      <c r="A156" s="95"/>
      <c r="B156" s="214" t="s">
        <v>55</v>
      </c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5"/>
      <c r="N156" s="95"/>
    </row>
    <row r="157" spans="1:14" customFormat="1" ht="32.25" customHeight="1">
      <c r="A157" s="95"/>
      <c r="B157" s="208" t="s">
        <v>56</v>
      </c>
      <c r="C157" s="209"/>
      <c r="D157" s="54">
        <v>4665301124808</v>
      </c>
      <c r="E157" s="22" t="s">
        <v>130</v>
      </c>
      <c r="F157" s="52">
        <v>499</v>
      </c>
      <c r="G157" s="52">
        <v>252</v>
      </c>
      <c r="H157" s="19">
        <f>$G157*'1'!G$5</f>
        <v>244.44</v>
      </c>
      <c r="I157" s="19">
        <f>$G157*'1'!H$5</f>
        <v>239.39999999999998</v>
      </c>
      <c r="J157" s="19">
        <f>$G157*'1'!I$5</f>
        <v>234.36</v>
      </c>
      <c r="K157" s="19">
        <f>$G157*'1'!J$5</f>
        <v>226.8</v>
      </c>
      <c r="L157" s="17"/>
      <c r="M157" s="9">
        <f t="shared" si="11"/>
        <v>0</v>
      </c>
      <c r="N157" s="95"/>
    </row>
    <row r="158" spans="1:14" customFormat="1" ht="32.25" customHeight="1">
      <c r="A158" s="95"/>
      <c r="B158" s="208" t="s">
        <v>57</v>
      </c>
      <c r="C158" s="209"/>
      <c r="D158" s="54">
        <v>4665301124815</v>
      </c>
      <c r="E158" s="22" t="s">
        <v>130</v>
      </c>
      <c r="F158" s="52">
        <v>499</v>
      </c>
      <c r="G158" s="52">
        <v>252</v>
      </c>
      <c r="H158" s="19">
        <f>$G158*'1'!G$5</f>
        <v>244.44</v>
      </c>
      <c r="I158" s="19">
        <f>$G158*'1'!H$5</f>
        <v>239.39999999999998</v>
      </c>
      <c r="J158" s="19">
        <f>$G158*'1'!I$5</f>
        <v>234.36</v>
      </c>
      <c r="K158" s="19">
        <f>$G158*'1'!J$5</f>
        <v>226.8</v>
      </c>
      <c r="L158" s="17"/>
      <c r="M158" s="9">
        <f t="shared" si="11"/>
        <v>0</v>
      </c>
      <c r="N158" s="95"/>
    </row>
    <row r="159" spans="1:14" customFormat="1" ht="32.25" customHeight="1">
      <c r="A159" s="95"/>
      <c r="B159" s="208" t="s">
        <v>58</v>
      </c>
      <c r="C159" s="209"/>
      <c r="D159" s="54">
        <v>4665301124822</v>
      </c>
      <c r="E159" s="22" t="s">
        <v>130</v>
      </c>
      <c r="F159" s="52">
        <v>499</v>
      </c>
      <c r="G159" s="52">
        <v>252</v>
      </c>
      <c r="H159" s="19">
        <f>$G159*'1'!G$5</f>
        <v>244.44</v>
      </c>
      <c r="I159" s="19">
        <f>$G159*'1'!H$5</f>
        <v>239.39999999999998</v>
      </c>
      <c r="J159" s="19">
        <f>$G159*'1'!I$5</f>
        <v>234.36</v>
      </c>
      <c r="K159" s="19">
        <f>$G159*'1'!J$5</f>
        <v>226.8</v>
      </c>
      <c r="L159" s="17"/>
      <c r="M159" s="9">
        <f t="shared" si="11"/>
        <v>0</v>
      </c>
      <c r="N159" s="95"/>
    </row>
    <row r="160" spans="1:14" customFormat="1" ht="32.25" customHeight="1">
      <c r="A160" s="95"/>
      <c r="B160" s="208" t="s">
        <v>59</v>
      </c>
      <c r="C160" s="209"/>
      <c r="D160" s="54">
        <v>4665301124839</v>
      </c>
      <c r="E160" s="22" t="s">
        <v>130</v>
      </c>
      <c r="F160" s="52">
        <v>499</v>
      </c>
      <c r="G160" s="52">
        <v>252</v>
      </c>
      <c r="H160" s="19">
        <f>$G160*'1'!G$5</f>
        <v>244.44</v>
      </c>
      <c r="I160" s="19">
        <f>$G160*'1'!H$5</f>
        <v>239.39999999999998</v>
      </c>
      <c r="J160" s="19">
        <f>$G160*'1'!I$5</f>
        <v>234.36</v>
      </c>
      <c r="K160" s="19">
        <f>$G160*'1'!J$5</f>
        <v>226.8</v>
      </c>
      <c r="L160" s="17"/>
      <c r="M160" s="9">
        <f t="shared" si="11"/>
        <v>0</v>
      </c>
      <c r="N160" s="95"/>
    </row>
    <row r="161" spans="1:14" customFormat="1" ht="32.25" customHeight="1">
      <c r="A161" s="95"/>
      <c r="B161" s="208" t="s">
        <v>60</v>
      </c>
      <c r="C161" s="209"/>
      <c r="D161" s="54">
        <v>4665301124846</v>
      </c>
      <c r="E161" s="22" t="s">
        <v>130</v>
      </c>
      <c r="F161" s="52">
        <v>499</v>
      </c>
      <c r="G161" s="52">
        <v>252</v>
      </c>
      <c r="H161" s="19">
        <f>$G161*'1'!G$5</f>
        <v>244.44</v>
      </c>
      <c r="I161" s="19">
        <f>$G161*'1'!H$5</f>
        <v>239.39999999999998</v>
      </c>
      <c r="J161" s="19">
        <f>$G161*'1'!I$5</f>
        <v>234.36</v>
      </c>
      <c r="K161" s="19">
        <f>$G161*'1'!J$5</f>
        <v>226.8</v>
      </c>
      <c r="L161" s="17"/>
      <c r="M161" s="9">
        <f t="shared" si="11"/>
        <v>0</v>
      </c>
      <c r="N161" s="95"/>
    </row>
    <row r="162" spans="1:14" customFormat="1" ht="29.25" customHeight="1">
      <c r="A162" s="95"/>
      <c r="B162" s="214" t="s">
        <v>13</v>
      </c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5"/>
      <c r="N162" s="95"/>
    </row>
    <row r="163" spans="1:14" customFormat="1" ht="34.5" customHeight="1">
      <c r="A163" s="95"/>
      <c r="B163" s="208" t="s">
        <v>62</v>
      </c>
      <c r="C163" s="209"/>
      <c r="D163" s="54">
        <v>4665301124372</v>
      </c>
      <c r="E163" s="22" t="s">
        <v>3</v>
      </c>
      <c r="F163" s="52">
        <v>499</v>
      </c>
      <c r="G163" s="52">
        <v>252</v>
      </c>
      <c r="H163" s="19">
        <f>$G163*'1'!G$5</f>
        <v>244.44</v>
      </c>
      <c r="I163" s="19">
        <f>$G163*'1'!H$5</f>
        <v>239.39999999999998</v>
      </c>
      <c r="J163" s="19">
        <f>$G163*'1'!I$5</f>
        <v>234.36</v>
      </c>
      <c r="K163" s="19">
        <f>$G163*'1'!J$5</f>
        <v>226.8</v>
      </c>
      <c r="L163" s="17"/>
      <c r="M163" s="9">
        <f t="shared" si="11"/>
        <v>0</v>
      </c>
      <c r="N163" s="95"/>
    </row>
    <row r="164" spans="1:14" customFormat="1" ht="34.5" customHeight="1">
      <c r="A164" s="95"/>
      <c r="B164" s="208" t="s">
        <v>63</v>
      </c>
      <c r="C164" s="209"/>
      <c r="D164" s="54">
        <v>4665301124389</v>
      </c>
      <c r="E164" s="22" t="s">
        <v>3</v>
      </c>
      <c r="F164" s="52">
        <v>499</v>
      </c>
      <c r="G164" s="52">
        <v>252</v>
      </c>
      <c r="H164" s="19">
        <f>$G164*'1'!G$5</f>
        <v>244.44</v>
      </c>
      <c r="I164" s="19">
        <f>$G164*'1'!H$5</f>
        <v>239.39999999999998</v>
      </c>
      <c r="J164" s="19">
        <f>$G164*'1'!I$5</f>
        <v>234.36</v>
      </c>
      <c r="K164" s="19">
        <f>$G164*'1'!J$5</f>
        <v>226.8</v>
      </c>
      <c r="L164" s="17"/>
      <c r="M164" s="9">
        <f t="shared" si="11"/>
        <v>0</v>
      </c>
      <c r="N164" s="95"/>
    </row>
    <row r="165" spans="1:14" customFormat="1" ht="34.5" customHeight="1">
      <c r="A165" s="95"/>
      <c r="B165" s="208" t="s">
        <v>64</v>
      </c>
      <c r="C165" s="209"/>
      <c r="D165" s="54">
        <v>4665301124396</v>
      </c>
      <c r="E165" s="22" t="s">
        <v>3</v>
      </c>
      <c r="F165" s="52">
        <v>499</v>
      </c>
      <c r="G165" s="52">
        <v>252</v>
      </c>
      <c r="H165" s="19">
        <f>$G165*'1'!G$5</f>
        <v>244.44</v>
      </c>
      <c r="I165" s="19">
        <f>$G165*'1'!H$5</f>
        <v>239.39999999999998</v>
      </c>
      <c r="J165" s="19">
        <f>$G165*'1'!I$5</f>
        <v>234.36</v>
      </c>
      <c r="K165" s="19">
        <f>$G165*'1'!J$5</f>
        <v>226.8</v>
      </c>
      <c r="L165" s="17"/>
      <c r="M165" s="9">
        <f t="shared" si="11"/>
        <v>0</v>
      </c>
      <c r="N165" s="95"/>
    </row>
    <row r="166" spans="1:14" customFormat="1" ht="33.75" customHeight="1">
      <c r="A166" s="95"/>
      <c r="B166" s="208" t="s">
        <v>65</v>
      </c>
      <c r="C166" s="209"/>
      <c r="D166" s="54">
        <v>4665301124402</v>
      </c>
      <c r="E166" s="22" t="s">
        <v>3</v>
      </c>
      <c r="F166" s="52">
        <v>499</v>
      </c>
      <c r="G166" s="52">
        <v>252</v>
      </c>
      <c r="H166" s="19">
        <f>$G166*'1'!G$5</f>
        <v>244.44</v>
      </c>
      <c r="I166" s="19">
        <f>$G166*'1'!H$5</f>
        <v>239.39999999999998</v>
      </c>
      <c r="J166" s="19">
        <f>$G166*'1'!I$5</f>
        <v>234.36</v>
      </c>
      <c r="K166" s="19">
        <f>$G166*'1'!J$5</f>
        <v>226.8</v>
      </c>
      <c r="L166" s="17"/>
      <c r="M166" s="9">
        <f t="shared" si="11"/>
        <v>0</v>
      </c>
      <c r="N166" s="95"/>
    </row>
    <row r="167" spans="1:14" customFormat="1" ht="33.75" customHeight="1">
      <c r="A167" s="95"/>
      <c r="B167" s="208" t="s">
        <v>66</v>
      </c>
      <c r="C167" s="209"/>
      <c r="D167" s="54">
        <v>4665301124419</v>
      </c>
      <c r="E167" s="22" t="s">
        <v>3</v>
      </c>
      <c r="F167" s="52">
        <v>499</v>
      </c>
      <c r="G167" s="52">
        <v>252</v>
      </c>
      <c r="H167" s="19">
        <f>$G167*'1'!G$5</f>
        <v>244.44</v>
      </c>
      <c r="I167" s="19">
        <f>$G167*'1'!H$5</f>
        <v>239.39999999999998</v>
      </c>
      <c r="J167" s="19">
        <f>$G167*'1'!I$5</f>
        <v>234.36</v>
      </c>
      <c r="K167" s="19">
        <f>$G167*'1'!J$5</f>
        <v>226.8</v>
      </c>
      <c r="L167" s="17"/>
      <c r="M167" s="9">
        <f t="shared" si="11"/>
        <v>0</v>
      </c>
      <c r="N167" s="95"/>
    </row>
    <row r="168" spans="1:14" customFormat="1" ht="33.75" customHeight="1">
      <c r="A168" s="95"/>
      <c r="B168" s="219" t="s">
        <v>70</v>
      </c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20"/>
      <c r="N168" s="95"/>
    </row>
    <row r="169" spans="1:14" customFormat="1" ht="33.75" customHeight="1">
      <c r="A169" s="95"/>
      <c r="B169" s="208" t="s">
        <v>238</v>
      </c>
      <c r="C169" s="209"/>
      <c r="D169" s="51">
        <v>4665301124471</v>
      </c>
      <c r="E169" s="22" t="s">
        <v>4</v>
      </c>
      <c r="F169" s="53">
        <v>489</v>
      </c>
      <c r="G169" s="52">
        <v>245</v>
      </c>
      <c r="H169" s="19">
        <f>$G169*'1'!G$5</f>
        <v>237.65</v>
      </c>
      <c r="I169" s="19">
        <f>$G169*'1'!H$5</f>
        <v>232.75</v>
      </c>
      <c r="J169" s="19">
        <f>$G169*'1'!I$5</f>
        <v>227.85000000000002</v>
      </c>
      <c r="K169" s="19">
        <f>$G169*'1'!J$5</f>
        <v>220.5</v>
      </c>
      <c r="L169" s="17"/>
      <c r="M169" s="9">
        <f t="shared" si="11"/>
        <v>0</v>
      </c>
      <c r="N169" s="95"/>
    </row>
    <row r="170" spans="1:14" customFormat="1" ht="44.25" customHeight="1">
      <c r="A170" s="95"/>
      <c r="B170" s="208" t="s">
        <v>237</v>
      </c>
      <c r="C170" s="209"/>
      <c r="D170" s="51">
        <v>4665301124488</v>
      </c>
      <c r="E170" s="22" t="s">
        <v>4</v>
      </c>
      <c r="F170" s="53">
        <v>489</v>
      </c>
      <c r="G170" s="52">
        <v>245</v>
      </c>
      <c r="H170" s="19">
        <f>$G170*'1'!G$5</f>
        <v>237.65</v>
      </c>
      <c r="I170" s="19">
        <f>$G170*'1'!H$5</f>
        <v>232.75</v>
      </c>
      <c r="J170" s="19">
        <f>$G170*'1'!I$5</f>
        <v>227.85000000000002</v>
      </c>
      <c r="K170" s="19">
        <f>$G170*'1'!J$5</f>
        <v>220.5</v>
      </c>
      <c r="L170" s="17"/>
      <c r="M170" s="9">
        <f t="shared" si="11"/>
        <v>0</v>
      </c>
      <c r="N170" s="95"/>
    </row>
    <row r="171" spans="1:14" customFormat="1" ht="34.5" customHeight="1">
      <c r="A171" s="95"/>
      <c r="B171" s="208" t="s">
        <v>236</v>
      </c>
      <c r="C171" s="209"/>
      <c r="D171" s="51">
        <v>4665301124495</v>
      </c>
      <c r="E171" s="22" t="s">
        <v>4</v>
      </c>
      <c r="F171" s="53">
        <v>489</v>
      </c>
      <c r="G171" s="52">
        <v>245</v>
      </c>
      <c r="H171" s="19">
        <f>$G171*'1'!G$5</f>
        <v>237.65</v>
      </c>
      <c r="I171" s="19">
        <f>$G171*'1'!H$5</f>
        <v>232.75</v>
      </c>
      <c r="J171" s="19">
        <f>$G171*'1'!I$5</f>
        <v>227.85000000000002</v>
      </c>
      <c r="K171" s="19">
        <f>$G171*'1'!J$5</f>
        <v>220.5</v>
      </c>
      <c r="L171" s="17"/>
      <c r="M171" s="9">
        <f t="shared" si="11"/>
        <v>0</v>
      </c>
      <c r="N171" s="95"/>
    </row>
    <row r="172" spans="1:14" customFormat="1" ht="45.75" customHeight="1">
      <c r="A172" s="95"/>
      <c r="B172" s="214" t="s">
        <v>71</v>
      </c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5"/>
      <c r="N172" s="95"/>
    </row>
    <row r="173" spans="1:14" customFormat="1" ht="32.25" customHeight="1">
      <c r="A173" s="95"/>
      <c r="B173" s="208" t="s">
        <v>199</v>
      </c>
      <c r="C173" s="209"/>
      <c r="D173" s="51">
        <v>4665301124501</v>
      </c>
      <c r="E173" s="22" t="s">
        <v>117</v>
      </c>
      <c r="F173" s="53">
        <v>489</v>
      </c>
      <c r="G173" s="53">
        <v>245</v>
      </c>
      <c r="H173" s="19">
        <f>$G173*'1'!G$5</f>
        <v>237.65</v>
      </c>
      <c r="I173" s="19">
        <f>$G173*'1'!H$5</f>
        <v>232.75</v>
      </c>
      <c r="J173" s="19">
        <f>$G173*'1'!I$5</f>
        <v>227.85000000000002</v>
      </c>
      <c r="K173" s="19">
        <f>$G173*'1'!J$5</f>
        <v>220.5</v>
      </c>
      <c r="L173" s="50"/>
      <c r="M173" s="9">
        <f t="shared" si="11"/>
        <v>0</v>
      </c>
      <c r="N173" s="95"/>
    </row>
    <row r="174" spans="1:14" customFormat="1" ht="32.25" customHeight="1">
      <c r="A174" s="95"/>
      <c r="B174" s="208" t="s">
        <v>196</v>
      </c>
      <c r="C174" s="209"/>
      <c r="D174" s="51">
        <v>4665301124518</v>
      </c>
      <c r="E174" s="22" t="s">
        <v>117</v>
      </c>
      <c r="F174" s="53">
        <v>489</v>
      </c>
      <c r="G174" s="53">
        <v>245</v>
      </c>
      <c r="H174" s="19">
        <f>$G174*'1'!G$5</f>
        <v>237.65</v>
      </c>
      <c r="I174" s="19">
        <f>$G174*'1'!H$5</f>
        <v>232.75</v>
      </c>
      <c r="J174" s="19">
        <f>$G174*'1'!I$5</f>
        <v>227.85000000000002</v>
      </c>
      <c r="K174" s="19">
        <f>$G174*'1'!J$5</f>
        <v>220.5</v>
      </c>
      <c r="L174" s="50"/>
      <c r="M174" s="9">
        <f t="shared" si="11"/>
        <v>0</v>
      </c>
      <c r="N174" s="95"/>
    </row>
    <row r="175" spans="1:14" customFormat="1" ht="32.25" customHeight="1">
      <c r="A175" s="95"/>
      <c r="B175" s="208" t="s">
        <v>195</v>
      </c>
      <c r="C175" s="209"/>
      <c r="D175" s="51">
        <v>4665301124525</v>
      </c>
      <c r="E175" s="22" t="s">
        <v>117</v>
      </c>
      <c r="F175" s="53">
        <v>489</v>
      </c>
      <c r="G175" s="53">
        <v>245</v>
      </c>
      <c r="H175" s="19">
        <f>$G175*'1'!G$5</f>
        <v>237.65</v>
      </c>
      <c r="I175" s="19">
        <f>$G175*'1'!H$5</f>
        <v>232.75</v>
      </c>
      <c r="J175" s="19">
        <f>$G175*'1'!I$5</f>
        <v>227.85000000000002</v>
      </c>
      <c r="K175" s="19">
        <f>$G175*'1'!J$5</f>
        <v>220.5</v>
      </c>
      <c r="L175" s="50"/>
      <c r="M175" s="9">
        <f t="shared" si="11"/>
        <v>0</v>
      </c>
      <c r="N175" s="95"/>
    </row>
    <row r="176" spans="1:14" customFormat="1" ht="32.25" customHeight="1">
      <c r="A176" s="95"/>
      <c r="B176" s="214" t="s">
        <v>131</v>
      </c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5"/>
      <c r="N176" s="95"/>
    </row>
    <row r="177" spans="1:14" customFormat="1" ht="32.25" customHeight="1">
      <c r="A177" s="95"/>
      <c r="B177" s="208" t="s">
        <v>197</v>
      </c>
      <c r="C177" s="209"/>
      <c r="D177" s="51">
        <v>4665301124532</v>
      </c>
      <c r="E177" s="22" t="s">
        <v>117</v>
      </c>
      <c r="F177" s="53">
        <v>489</v>
      </c>
      <c r="G177" s="53">
        <v>245</v>
      </c>
      <c r="H177" s="19">
        <f>$G177*'1'!G$5</f>
        <v>237.65</v>
      </c>
      <c r="I177" s="19">
        <f>$G177*'1'!H$5</f>
        <v>232.75</v>
      </c>
      <c r="J177" s="19">
        <f>$G177*'1'!I$5</f>
        <v>227.85000000000002</v>
      </c>
      <c r="K177" s="19">
        <f>$G177*'1'!J$5</f>
        <v>220.5</v>
      </c>
      <c r="L177" s="50"/>
      <c r="M177" s="9">
        <f t="shared" si="11"/>
        <v>0</v>
      </c>
      <c r="N177" s="95"/>
    </row>
    <row r="178" spans="1:14" customFormat="1" ht="47.25" customHeight="1">
      <c r="A178" s="95"/>
      <c r="B178" s="214" t="s">
        <v>72</v>
      </c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5"/>
      <c r="N178" s="95"/>
    </row>
    <row r="179" spans="1:14" customFormat="1" ht="30" customHeight="1">
      <c r="A179" s="95"/>
      <c r="B179" s="208" t="s">
        <v>73</v>
      </c>
      <c r="C179" s="209"/>
      <c r="D179" s="51">
        <v>4665301124426</v>
      </c>
      <c r="E179" s="22" t="s">
        <v>4</v>
      </c>
      <c r="F179" s="52">
        <v>499</v>
      </c>
      <c r="G179" s="52">
        <v>252</v>
      </c>
      <c r="H179" s="19">
        <f>$G179*'1'!G$5</f>
        <v>244.44</v>
      </c>
      <c r="I179" s="19">
        <f>$G179*'1'!H$5</f>
        <v>239.39999999999998</v>
      </c>
      <c r="J179" s="19">
        <f>$G179*'1'!I$5</f>
        <v>234.36</v>
      </c>
      <c r="K179" s="19">
        <f>$G179*'1'!J$5</f>
        <v>226.8</v>
      </c>
      <c r="L179" s="17"/>
      <c r="M179" s="9">
        <f t="shared" si="11"/>
        <v>0</v>
      </c>
      <c r="N179" s="95"/>
    </row>
    <row r="180" spans="1:14" customFormat="1" ht="30" customHeight="1">
      <c r="A180" s="95"/>
      <c r="B180" s="208" t="s">
        <v>74</v>
      </c>
      <c r="C180" s="209"/>
      <c r="D180" s="51">
        <v>4665301124433</v>
      </c>
      <c r="E180" s="22" t="s">
        <v>4</v>
      </c>
      <c r="F180" s="52">
        <v>499</v>
      </c>
      <c r="G180" s="52">
        <v>252</v>
      </c>
      <c r="H180" s="19">
        <f>$G180*'1'!G$5</f>
        <v>244.44</v>
      </c>
      <c r="I180" s="19">
        <f>$G180*'1'!H$5</f>
        <v>239.39999999999998</v>
      </c>
      <c r="J180" s="19">
        <f>$G180*'1'!I$5</f>
        <v>234.36</v>
      </c>
      <c r="K180" s="19">
        <f>$G180*'1'!J$5</f>
        <v>226.8</v>
      </c>
      <c r="L180" s="17"/>
      <c r="M180" s="9">
        <f t="shared" si="11"/>
        <v>0</v>
      </c>
      <c r="N180" s="95"/>
    </row>
    <row r="181" spans="1:14" customFormat="1" ht="30" customHeight="1">
      <c r="A181" s="95"/>
      <c r="B181" s="208" t="s">
        <v>75</v>
      </c>
      <c r="C181" s="209"/>
      <c r="D181" s="51">
        <v>4665301124440</v>
      </c>
      <c r="E181" s="22" t="s">
        <v>4</v>
      </c>
      <c r="F181" s="52">
        <v>499</v>
      </c>
      <c r="G181" s="52">
        <v>252</v>
      </c>
      <c r="H181" s="19">
        <f>$G181*'1'!G$5</f>
        <v>244.44</v>
      </c>
      <c r="I181" s="19">
        <f>$G181*'1'!H$5</f>
        <v>239.39999999999998</v>
      </c>
      <c r="J181" s="19">
        <f>$G181*'1'!I$5</f>
        <v>234.36</v>
      </c>
      <c r="K181" s="19">
        <f>$G181*'1'!J$5</f>
        <v>226.8</v>
      </c>
      <c r="L181" s="17"/>
      <c r="M181" s="9">
        <f t="shared" si="11"/>
        <v>0</v>
      </c>
      <c r="N181" s="95"/>
    </row>
    <row r="182" spans="1:14" customFormat="1" ht="30" customHeight="1">
      <c r="A182" s="95"/>
      <c r="B182" s="208" t="s">
        <v>76</v>
      </c>
      <c r="C182" s="209"/>
      <c r="D182" s="51">
        <v>4665301124457</v>
      </c>
      <c r="E182" s="22" t="s">
        <v>4</v>
      </c>
      <c r="F182" s="52">
        <v>499</v>
      </c>
      <c r="G182" s="52">
        <v>252</v>
      </c>
      <c r="H182" s="19">
        <f>$G182*'1'!G$5</f>
        <v>244.44</v>
      </c>
      <c r="I182" s="19">
        <f>$G182*'1'!H$5</f>
        <v>239.39999999999998</v>
      </c>
      <c r="J182" s="19">
        <f>$G182*'1'!I$5</f>
        <v>234.36</v>
      </c>
      <c r="K182" s="19">
        <f>$G182*'1'!J$5</f>
        <v>226.8</v>
      </c>
      <c r="L182" s="17"/>
      <c r="M182" s="9">
        <f t="shared" si="11"/>
        <v>0</v>
      </c>
      <c r="N182" s="95"/>
    </row>
    <row r="183" spans="1:14" customFormat="1" ht="33.75" customHeight="1">
      <c r="A183" s="95"/>
      <c r="B183" s="208" t="s">
        <v>77</v>
      </c>
      <c r="C183" s="209"/>
      <c r="D183" s="51">
        <v>4665301124464</v>
      </c>
      <c r="E183" s="22" t="s">
        <v>4</v>
      </c>
      <c r="F183" s="52">
        <v>499</v>
      </c>
      <c r="G183" s="52">
        <v>252</v>
      </c>
      <c r="H183" s="19">
        <f>$G183*'1'!G$5</f>
        <v>244.44</v>
      </c>
      <c r="I183" s="19">
        <f>$G183*'1'!H$5</f>
        <v>239.39999999999998</v>
      </c>
      <c r="J183" s="19">
        <f>$G183*'1'!I$5</f>
        <v>234.36</v>
      </c>
      <c r="K183" s="19">
        <f>$G183*'1'!J$5</f>
        <v>226.8</v>
      </c>
      <c r="L183" s="17"/>
      <c r="M183" s="9">
        <f t="shared" si="11"/>
        <v>0</v>
      </c>
      <c r="N183" s="95"/>
    </row>
    <row r="184" spans="1:14" customFormat="1" ht="27.75" customHeight="1">
      <c r="A184" s="95"/>
      <c r="B184" s="214" t="s">
        <v>14</v>
      </c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5"/>
      <c r="N184" s="95"/>
    </row>
    <row r="185" spans="1:14" customFormat="1" ht="27.75" customHeight="1">
      <c r="A185" s="95"/>
      <c r="B185" s="208" t="s">
        <v>239</v>
      </c>
      <c r="C185" s="209"/>
      <c r="D185" s="51">
        <v>4665301124624</v>
      </c>
      <c r="E185" s="22" t="s">
        <v>132</v>
      </c>
      <c r="F185" s="53">
        <v>379</v>
      </c>
      <c r="G185" s="53">
        <v>192</v>
      </c>
      <c r="H185" s="19">
        <f>$G185*'1'!G$5</f>
        <v>186.24</v>
      </c>
      <c r="I185" s="19">
        <f>$G185*'1'!H$5</f>
        <v>182.39999999999998</v>
      </c>
      <c r="J185" s="19">
        <f>$G185*'1'!I$5</f>
        <v>178.56</v>
      </c>
      <c r="K185" s="19">
        <f>$G185*'1'!J$5</f>
        <v>172.8</v>
      </c>
      <c r="L185" s="50"/>
      <c r="M185" s="9">
        <f t="shared" si="11"/>
        <v>0</v>
      </c>
      <c r="N185" s="95"/>
    </row>
    <row r="186" spans="1:14" customFormat="1" ht="27.75" customHeight="1">
      <c r="A186" s="95"/>
      <c r="B186" s="208" t="s">
        <v>240</v>
      </c>
      <c r="C186" s="209"/>
      <c r="D186" s="51">
        <v>4665301124631</v>
      </c>
      <c r="E186" s="22" t="s">
        <v>132</v>
      </c>
      <c r="F186" s="53">
        <v>379</v>
      </c>
      <c r="G186" s="53">
        <v>192</v>
      </c>
      <c r="H186" s="19">
        <f>$G186*'1'!G$5</f>
        <v>186.24</v>
      </c>
      <c r="I186" s="19">
        <f>$G186*'1'!H$5</f>
        <v>182.39999999999998</v>
      </c>
      <c r="J186" s="19">
        <f>$G186*'1'!I$5</f>
        <v>178.56</v>
      </c>
      <c r="K186" s="19">
        <f>$G186*'1'!J$5</f>
        <v>172.8</v>
      </c>
      <c r="L186" s="50"/>
      <c r="M186" s="9">
        <f t="shared" si="11"/>
        <v>0</v>
      </c>
      <c r="N186" s="95"/>
    </row>
    <row r="187" spans="1:14" customFormat="1" ht="27.75" customHeight="1">
      <c r="A187" s="95"/>
      <c r="B187" s="208" t="s">
        <v>83</v>
      </c>
      <c r="C187" s="209"/>
      <c r="D187" s="51">
        <v>4665301124648</v>
      </c>
      <c r="E187" s="22" t="s">
        <v>132</v>
      </c>
      <c r="F187" s="53">
        <v>379</v>
      </c>
      <c r="G187" s="53">
        <v>192</v>
      </c>
      <c r="H187" s="19">
        <f>$G187*'1'!G$5</f>
        <v>186.24</v>
      </c>
      <c r="I187" s="19">
        <f>$G187*'1'!H$5</f>
        <v>182.39999999999998</v>
      </c>
      <c r="J187" s="19">
        <f>$G187*'1'!I$5</f>
        <v>178.56</v>
      </c>
      <c r="K187" s="19">
        <f>$G187*'1'!J$5</f>
        <v>172.8</v>
      </c>
      <c r="L187" s="50"/>
      <c r="M187" s="9">
        <f t="shared" si="11"/>
        <v>0</v>
      </c>
      <c r="N187" s="95"/>
    </row>
    <row r="188" spans="1:14" customFormat="1" ht="19.5" customHeight="1">
      <c r="A188" s="95"/>
      <c r="B188" s="208" t="s">
        <v>84</v>
      </c>
      <c r="C188" s="209"/>
      <c r="D188" s="51">
        <v>4665301124655</v>
      </c>
      <c r="E188" s="22" t="s">
        <v>132</v>
      </c>
      <c r="F188" s="53">
        <v>379</v>
      </c>
      <c r="G188" s="53">
        <v>192</v>
      </c>
      <c r="H188" s="19">
        <f>$G188*'1'!G$5</f>
        <v>186.24</v>
      </c>
      <c r="I188" s="19">
        <f>$G188*'1'!H$5</f>
        <v>182.39999999999998</v>
      </c>
      <c r="J188" s="19">
        <f>$G188*'1'!I$5</f>
        <v>178.56</v>
      </c>
      <c r="K188" s="19">
        <f>$G188*'1'!J$5</f>
        <v>172.8</v>
      </c>
      <c r="L188" s="50"/>
      <c r="M188" s="9">
        <f t="shared" si="11"/>
        <v>0</v>
      </c>
      <c r="N188" s="95"/>
    </row>
    <row r="189" spans="1:14" customFormat="1" ht="24.75" customHeight="1">
      <c r="A189" s="95"/>
      <c r="B189" s="214" t="s">
        <v>85</v>
      </c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5"/>
      <c r="N189" s="95"/>
    </row>
    <row r="190" spans="1:14" customFormat="1" ht="24.75" customHeight="1">
      <c r="A190" s="95"/>
      <c r="B190" s="208" t="s">
        <v>241</v>
      </c>
      <c r="C190" s="209"/>
      <c r="D190" s="51">
        <v>4665301124679</v>
      </c>
      <c r="E190" s="22" t="s">
        <v>117</v>
      </c>
      <c r="F190" s="53">
        <v>379</v>
      </c>
      <c r="G190" s="53">
        <v>192</v>
      </c>
      <c r="H190" s="19">
        <f>$G190*'1'!G$5</f>
        <v>186.24</v>
      </c>
      <c r="I190" s="19">
        <f>$G190*'1'!H$5</f>
        <v>182.39999999999998</v>
      </c>
      <c r="J190" s="19">
        <f>$G190*'1'!I$5</f>
        <v>178.56</v>
      </c>
      <c r="K190" s="19">
        <f>$G190*'1'!J$5</f>
        <v>172.8</v>
      </c>
      <c r="L190" s="50"/>
      <c r="M190" s="9">
        <f t="shared" si="11"/>
        <v>0</v>
      </c>
      <c r="N190" s="95"/>
    </row>
    <row r="191" spans="1:14" customFormat="1" ht="24.75" customHeight="1">
      <c r="A191" s="95"/>
      <c r="B191" s="208" t="s">
        <v>242</v>
      </c>
      <c r="C191" s="209"/>
      <c r="D191" s="51">
        <v>4665301124662</v>
      </c>
      <c r="E191" s="22" t="s">
        <v>117</v>
      </c>
      <c r="F191" s="53">
        <v>379</v>
      </c>
      <c r="G191" s="53">
        <v>192</v>
      </c>
      <c r="H191" s="19">
        <f>$G191*'1'!G$5</f>
        <v>186.24</v>
      </c>
      <c r="I191" s="19">
        <f>$G191*'1'!H$5</f>
        <v>182.39999999999998</v>
      </c>
      <c r="J191" s="19">
        <f>$G191*'1'!I$5</f>
        <v>178.56</v>
      </c>
      <c r="K191" s="19">
        <f>$G191*'1'!J$5</f>
        <v>172.8</v>
      </c>
      <c r="L191" s="50"/>
      <c r="M191" s="9">
        <f t="shared" si="11"/>
        <v>0</v>
      </c>
      <c r="N191" s="95"/>
    </row>
    <row r="192" spans="1:14" customFormat="1" ht="24.75" customHeight="1">
      <c r="A192" s="95"/>
      <c r="B192" s="208" t="s">
        <v>86</v>
      </c>
      <c r="C192" s="209"/>
      <c r="D192" s="51">
        <v>4665301124686</v>
      </c>
      <c r="E192" s="22" t="s">
        <v>117</v>
      </c>
      <c r="F192" s="53">
        <v>379</v>
      </c>
      <c r="G192" s="53">
        <v>192</v>
      </c>
      <c r="H192" s="19">
        <f>$G192*'1'!G$5</f>
        <v>186.24</v>
      </c>
      <c r="I192" s="19">
        <f>$G192*'1'!H$5</f>
        <v>182.39999999999998</v>
      </c>
      <c r="J192" s="19">
        <f>$G192*'1'!I$5</f>
        <v>178.56</v>
      </c>
      <c r="K192" s="19">
        <f>$G192*'1'!J$5</f>
        <v>172.8</v>
      </c>
      <c r="L192" s="50"/>
      <c r="M192" s="9">
        <f t="shared" si="11"/>
        <v>0</v>
      </c>
      <c r="N192" s="95"/>
    </row>
    <row r="193" spans="1:14" customFormat="1" ht="24.75" customHeight="1">
      <c r="A193" s="95"/>
      <c r="B193" s="208" t="s">
        <v>87</v>
      </c>
      <c r="C193" s="209"/>
      <c r="D193" s="51">
        <v>4665301124693</v>
      </c>
      <c r="E193" s="22" t="s">
        <v>117</v>
      </c>
      <c r="F193" s="53">
        <v>379</v>
      </c>
      <c r="G193" s="53">
        <v>192</v>
      </c>
      <c r="H193" s="19">
        <f>$G193*'1'!G$5</f>
        <v>186.24</v>
      </c>
      <c r="I193" s="19">
        <f>$G193*'1'!H$5</f>
        <v>182.39999999999998</v>
      </c>
      <c r="J193" s="19">
        <f>$G193*'1'!I$5</f>
        <v>178.56</v>
      </c>
      <c r="K193" s="19">
        <f>$G193*'1'!J$5</f>
        <v>172.8</v>
      </c>
      <c r="L193" s="50"/>
      <c r="M193" s="9">
        <f t="shared" si="11"/>
        <v>0</v>
      </c>
      <c r="N193" s="95"/>
    </row>
    <row r="194" spans="1:14" customFormat="1" ht="32.25" customHeight="1">
      <c r="A194" s="95"/>
      <c r="B194" s="214" t="s">
        <v>15</v>
      </c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5"/>
      <c r="N194" s="95"/>
    </row>
    <row r="195" spans="1:14" customFormat="1" ht="25.5" customHeight="1">
      <c r="A195" s="95"/>
      <c r="B195" s="208" t="s">
        <v>88</v>
      </c>
      <c r="C195" s="209"/>
      <c r="D195" s="51">
        <v>4665301124709</v>
      </c>
      <c r="E195" s="22" t="s">
        <v>113</v>
      </c>
      <c r="F195" s="52">
        <v>419</v>
      </c>
      <c r="G195" s="53">
        <v>211</v>
      </c>
      <c r="H195" s="19">
        <f>$G195*'1'!G$5</f>
        <v>204.67</v>
      </c>
      <c r="I195" s="19">
        <f>$G195*'1'!H$5</f>
        <v>200.45</v>
      </c>
      <c r="J195" s="19">
        <f>$G195*'1'!I$5</f>
        <v>196.23000000000002</v>
      </c>
      <c r="K195" s="19">
        <f>$G195*'1'!J$5</f>
        <v>189.9</v>
      </c>
      <c r="L195" s="50"/>
      <c r="M195" s="9">
        <f t="shared" si="11"/>
        <v>0</v>
      </c>
      <c r="N195" s="95"/>
    </row>
    <row r="196" spans="1:14" customFormat="1" ht="25.5" customHeight="1">
      <c r="A196" s="95"/>
      <c r="B196" s="208" t="s">
        <v>89</v>
      </c>
      <c r="C196" s="209"/>
      <c r="D196" s="51">
        <v>4665301124716</v>
      </c>
      <c r="E196" s="22" t="s">
        <v>113</v>
      </c>
      <c r="F196" s="52">
        <v>419</v>
      </c>
      <c r="G196" s="53">
        <v>211</v>
      </c>
      <c r="H196" s="19">
        <f>$G196*'1'!G$5</f>
        <v>204.67</v>
      </c>
      <c r="I196" s="19">
        <f>$G196*'1'!H$5</f>
        <v>200.45</v>
      </c>
      <c r="J196" s="19">
        <f>$G196*'1'!I$5</f>
        <v>196.23000000000002</v>
      </c>
      <c r="K196" s="19">
        <f>$G196*'1'!J$5</f>
        <v>189.9</v>
      </c>
      <c r="L196" s="50"/>
      <c r="M196" s="9">
        <f t="shared" si="11"/>
        <v>0</v>
      </c>
      <c r="N196" s="95"/>
    </row>
    <row r="197" spans="1:14" customFormat="1" ht="25.5" customHeight="1">
      <c r="A197" s="95"/>
      <c r="B197" s="208" t="s">
        <v>90</v>
      </c>
      <c r="C197" s="209"/>
      <c r="D197" s="51">
        <v>4665301124723</v>
      </c>
      <c r="E197" s="22" t="s">
        <v>113</v>
      </c>
      <c r="F197" s="52">
        <v>419</v>
      </c>
      <c r="G197" s="53">
        <v>211</v>
      </c>
      <c r="H197" s="19">
        <f>$G197*'1'!G$5</f>
        <v>204.67</v>
      </c>
      <c r="I197" s="19">
        <f>$G197*'1'!H$5</f>
        <v>200.45</v>
      </c>
      <c r="J197" s="19">
        <f>$G197*'1'!I$5</f>
        <v>196.23000000000002</v>
      </c>
      <c r="K197" s="19">
        <f>$G197*'1'!J$5</f>
        <v>189.9</v>
      </c>
      <c r="L197" s="50"/>
      <c r="M197" s="9">
        <f t="shared" si="11"/>
        <v>0</v>
      </c>
      <c r="N197" s="95"/>
    </row>
    <row r="198" spans="1:14" customFormat="1" ht="25.5" customHeight="1">
      <c r="A198" s="95"/>
      <c r="B198" s="208" t="s">
        <v>91</v>
      </c>
      <c r="C198" s="209"/>
      <c r="D198" s="51">
        <v>4665301124730</v>
      </c>
      <c r="E198" s="22" t="s">
        <v>113</v>
      </c>
      <c r="F198" s="52">
        <v>419</v>
      </c>
      <c r="G198" s="53">
        <v>211</v>
      </c>
      <c r="H198" s="19">
        <f>$G198*'1'!G$5</f>
        <v>204.67</v>
      </c>
      <c r="I198" s="19">
        <f>$G198*'1'!H$5</f>
        <v>200.45</v>
      </c>
      <c r="J198" s="19">
        <f>$G198*'1'!I$5</f>
        <v>196.23000000000002</v>
      </c>
      <c r="K198" s="19">
        <f>$G198*'1'!J$5</f>
        <v>189.9</v>
      </c>
      <c r="L198" s="50"/>
      <c r="M198" s="9">
        <f t="shared" si="11"/>
        <v>0</v>
      </c>
      <c r="N198" s="95"/>
    </row>
    <row r="199" spans="1:14" customFormat="1" ht="25.5" customHeight="1">
      <c r="A199" s="95"/>
      <c r="B199" s="208" t="s">
        <v>92</v>
      </c>
      <c r="C199" s="209"/>
      <c r="D199" s="51">
        <v>4665301124747</v>
      </c>
      <c r="E199" s="22" t="s">
        <v>113</v>
      </c>
      <c r="F199" s="52">
        <v>419</v>
      </c>
      <c r="G199" s="53">
        <v>211</v>
      </c>
      <c r="H199" s="19">
        <f>$G199*'1'!G$5</f>
        <v>204.67</v>
      </c>
      <c r="I199" s="19">
        <f>$G199*'1'!H$5</f>
        <v>200.45</v>
      </c>
      <c r="J199" s="19">
        <f>$G199*'1'!I$5</f>
        <v>196.23000000000002</v>
      </c>
      <c r="K199" s="19">
        <f>$G199*'1'!J$5</f>
        <v>189.9</v>
      </c>
      <c r="L199" s="50"/>
      <c r="M199" s="9">
        <f t="shared" si="11"/>
        <v>0</v>
      </c>
      <c r="N199" s="95"/>
    </row>
    <row r="200" spans="1:14" customFormat="1" ht="33.75" customHeight="1">
      <c r="A200" s="95"/>
      <c r="B200" s="214" t="s">
        <v>93</v>
      </c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5"/>
      <c r="N200" s="95"/>
    </row>
    <row r="201" spans="1:14" customFormat="1" ht="26.25" customHeight="1">
      <c r="A201" s="95"/>
      <c r="B201" s="208" t="s">
        <v>94</v>
      </c>
      <c r="C201" s="209"/>
      <c r="D201" s="51">
        <v>4665301124990</v>
      </c>
      <c r="E201" s="22" t="s">
        <v>130</v>
      </c>
      <c r="F201" s="52">
        <v>479</v>
      </c>
      <c r="G201" s="52">
        <v>238</v>
      </c>
      <c r="H201" s="19">
        <f>$G201*'1'!G$5</f>
        <v>230.85999999999999</v>
      </c>
      <c r="I201" s="19">
        <f>$G201*'1'!H$5</f>
        <v>226.1</v>
      </c>
      <c r="J201" s="19">
        <f>$G201*'1'!I$5</f>
        <v>221.34</v>
      </c>
      <c r="K201" s="19">
        <f>$G201*'1'!J$5</f>
        <v>214.20000000000002</v>
      </c>
      <c r="L201" s="17"/>
      <c r="M201" s="9">
        <f t="shared" si="11"/>
        <v>0</v>
      </c>
      <c r="N201" s="95"/>
    </row>
    <row r="202" spans="1:14" customFormat="1" ht="26.25" customHeight="1">
      <c r="A202" s="95"/>
      <c r="B202" s="205" t="s">
        <v>95</v>
      </c>
      <c r="C202" s="205"/>
      <c r="D202" s="51">
        <v>4665301125003</v>
      </c>
      <c r="E202" s="22" t="s">
        <v>130</v>
      </c>
      <c r="F202" s="52">
        <v>479</v>
      </c>
      <c r="G202" s="52">
        <v>238</v>
      </c>
      <c r="H202" s="19">
        <f>$G202*'1'!G$5</f>
        <v>230.85999999999999</v>
      </c>
      <c r="I202" s="19">
        <f>$G202*'1'!H$5</f>
        <v>226.1</v>
      </c>
      <c r="J202" s="19">
        <f>$G202*'1'!I$5</f>
        <v>221.34</v>
      </c>
      <c r="K202" s="19">
        <f>$G202*'1'!J$5</f>
        <v>214.20000000000002</v>
      </c>
      <c r="L202" s="17"/>
      <c r="M202" s="9">
        <f t="shared" si="11"/>
        <v>0</v>
      </c>
      <c r="N202" s="95"/>
    </row>
    <row r="203" spans="1:14" customFormat="1" ht="26.25" customHeight="1">
      <c r="A203" s="95"/>
      <c r="B203" s="208" t="s">
        <v>96</v>
      </c>
      <c r="C203" s="209"/>
      <c r="D203" s="51">
        <v>4665301125010</v>
      </c>
      <c r="E203" s="22" t="s">
        <v>130</v>
      </c>
      <c r="F203" s="52">
        <v>479</v>
      </c>
      <c r="G203" s="52">
        <v>238</v>
      </c>
      <c r="H203" s="19">
        <f>$G203*'1'!G$5</f>
        <v>230.85999999999999</v>
      </c>
      <c r="I203" s="19">
        <f>$G203*'1'!H$5</f>
        <v>226.1</v>
      </c>
      <c r="J203" s="19">
        <f>$G203*'1'!I$5</f>
        <v>221.34</v>
      </c>
      <c r="K203" s="19">
        <f>$G203*'1'!J$5</f>
        <v>214.20000000000002</v>
      </c>
      <c r="L203" s="17"/>
      <c r="M203" s="9">
        <f t="shared" si="11"/>
        <v>0</v>
      </c>
      <c r="N203" s="95"/>
    </row>
    <row r="204" spans="1:14" customFormat="1" ht="26.25" customHeight="1">
      <c r="A204" s="95"/>
      <c r="B204" s="208" t="s">
        <v>133</v>
      </c>
      <c r="C204" s="209"/>
      <c r="D204" s="51">
        <v>4665301125027</v>
      </c>
      <c r="E204" s="22" t="s">
        <v>130</v>
      </c>
      <c r="F204" s="52">
        <v>479</v>
      </c>
      <c r="G204" s="52">
        <v>238</v>
      </c>
      <c r="H204" s="19">
        <f>$G204*'1'!G$5</f>
        <v>230.85999999999999</v>
      </c>
      <c r="I204" s="19">
        <f>$G204*'1'!H$5</f>
        <v>226.1</v>
      </c>
      <c r="J204" s="19">
        <f>$G204*'1'!I$5</f>
        <v>221.34</v>
      </c>
      <c r="K204" s="19">
        <f>$G204*'1'!J$5</f>
        <v>214.20000000000002</v>
      </c>
      <c r="L204" s="17"/>
      <c r="M204" s="9">
        <f t="shared" si="11"/>
        <v>0</v>
      </c>
      <c r="N204" s="95"/>
    </row>
    <row r="205" spans="1:14" customFormat="1" ht="26.25" customHeight="1">
      <c r="A205" s="95"/>
      <c r="B205" s="208" t="s">
        <v>97</v>
      </c>
      <c r="C205" s="209"/>
      <c r="D205" s="51">
        <v>4665301125034</v>
      </c>
      <c r="E205" s="22" t="s">
        <v>130</v>
      </c>
      <c r="F205" s="52">
        <v>479</v>
      </c>
      <c r="G205" s="52">
        <v>238</v>
      </c>
      <c r="H205" s="19">
        <f>$G205*'1'!G$5</f>
        <v>230.85999999999999</v>
      </c>
      <c r="I205" s="19">
        <f>$G205*'1'!H$5</f>
        <v>226.1</v>
      </c>
      <c r="J205" s="19">
        <f>$G205*'1'!I$5</f>
        <v>221.34</v>
      </c>
      <c r="K205" s="19">
        <f>$G205*'1'!J$5</f>
        <v>214.20000000000002</v>
      </c>
      <c r="L205" s="17"/>
      <c r="M205" s="9">
        <f t="shared" si="11"/>
        <v>0</v>
      </c>
      <c r="N205" s="95"/>
    </row>
    <row r="206" spans="1:14" customFormat="1" ht="37.5" customHeight="1">
      <c r="A206" s="95"/>
      <c r="B206" s="219" t="s">
        <v>200</v>
      </c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20"/>
      <c r="N206" s="95"/>
    </row>
    <row r="207" spans="1:14" customFormat="1" ht="23.25" customHeight="1">
      <c r="A207" s="95"/>
      <c r="B207" s="208" t="s">
        <v>98</v>
      </c>
      <c r="C207" s="209"/>
      <c r="D207" s="51">
        <v>4665301124549</v>
      </c>
      <c r="E207" s="22" t="s">
        <v>9</v>
      </c>
      <c r="F207" s="52">
        <v>479</v>
      </c>
      <c r="G207" s="52">
        <v>238</v>
      </c>
      <c r="H207" s="19">
        <f>$G207*'1'!G$5</f>
        <v>230.85999999999999</v>
      </c>
      <c r="I207" s="19">
        <f>$G207*'1'!H$5</f>
        <v>226.1</v>
      </c>
      <c r="J207" s="19">
        <f>$G207*'1'!I$5</f>
        <v>221.34</v>
      </c>
      <c r="K207" s="19">
        <f>$G207*'1'!J$5</f>
        <v>214.20000000000002</v>
      </c>
      <c r="L207" s="17"/>
      <c r="M207" s="9">
        <f t="shared" ref="M207:M246" si="13">G207*L207</f>
        <v>0</v>
      </c>
      <c r="N207" s="95"/>
    </row>
    <row r="208" spans="1:14" customFormat="1" ht="30" customHeight="1">
      <c r="A208" s="95"/>
      <c r="B208" s="208" t="s">
        <v>201</v>
      </c>
      <c r="C208" s="209"/>
      <c r="D208" s="51">
        <v>4665301124556</v>
      </c>
      <c r="E208" s="22" t="s">
        <v>9</v>
      </c>
      <c r="F208" s="52">
        <v>479</v>
      </c>
      <c r="G208" s="52">
        <v>238</v>
      </c>
      <c r="H208" s="19">
        <f>$G208*'1'!G$5</f>
        <v>230.85999999999999</v>
      </c>
      <c r="I208" s="19">
        <f>$G208*'1'!H$5</f>
        <v>226.1</v>
      </c>
      <c r="J208" s="19">
        <f>$G208*'1'!I$5</f>
        <v>221.34</v>
      </c>
      <c r="K208" s="19">
        <f>$G208*'1'!J$5</f>
        <v>214.20000000000002</v>
      </c>
      <c r="L208" s="17"/>
      <c r="M208" s="9">
        <f t="shared" si="13"/>
        <v>0</v>
      </c>
      <c r="N208" s="95"/>
    </row>
    <row r="209" spans="1:14" customFormat="1" ht="30" customHeight="1">
      <c r="A209" s="95"/>
      <c r="B209" s="208" t="s">
        <v>99</v>
      </c>
      <c r="C209" s="209"/>
      <c r="D209" s="51">
        <v>4665301124563</v>
      </c>
      <c r="E209" s="22" t="s">
        <v>9</v>
      </c>
      <c r="F209" s="52">
        <v>479</v>
      </c>
      <c r="G209" s="52">
        <v>238</v>
      </c>
      <c r="H209" s="19">
        <f>$G209*'1'!G$5</f>
        <v>230.85999999999999</v>
      </c>
      <c r="I209" s="19">
        <f>$G209*'1'!H$5</f>
        <v>226.1</v>
      </c>
      <c r="J209" s="19">
        <f>$G209*'1'!I$5</f>
        <v>221.34</v>
      </c>
      <c r="K209" s="19">
        <f>$G209*'1'!J$5</f>
        <v>214.20000000000002</v>
      </c>
      <c r="L209" s="17"/>
      <c r="M209" s="9">
        <f t="shared" si="13"/>
        <v>0</v>
      </c>
      <c r="N209" s="95"/>
    </row>
    <row r="210" spans="1:14" customFormat="1" ht="29.25" customHeight="1">
      <c r="A210" s="95"/>
      <c r="B210" s="208" t="s">
        <v>100</v>
      </c>
      <c r="C210" s="209"/>
      <c r="D210" s="51">
        <v>4665301124570</v>
      </c>
      <c r="E210" s="22" t="s">
        <v>9</v>
      </c>
      <c r="F210" s="52">
        <v>479</v>
      </c>
      <c r="G210" s="52">
        <v>238</v>
      </c>
      <c r="H210" s="19">
        <f>$G210*'1'!G$5</f>
        <v>230.85999999999999</v>
      </c>
      <c r="I210" s="19">
        <f>$G210*'1'!H$5</f>
        <v>226.1</v>
      </c>
      <c r="J210" s="19">
        <f>$G210*'1'!I$5</f>
        <v>221.34</v>
      </c>
      <c r="K210" s="19">
        <f>$G210*'1'!J$5</f>
        <v>214.20000000000002</v>
      </c>
      <c r="L210" s="17"/>
      <c r="M210" s="9">
        <f t="shared" si="13"/>
        <v>0</v>
      </c>
      <c r="N210" s="95"/>
    </row>
    <row r="211" spans="1:14" customFormat="1" ht="36.75" customHeight="1">
      <c r="A211" s="95"/>
      <c r="B211" s="208" t="s">
        <v>101</v>
      </c>
      <c r="C211" s="209"/>
      <c r="D211" s="51">
        <v>4665301124587</v>
      </c>
      <c r="E211" s="22" t="s">
        <v>9</v>
      </c>
      <c r="F211" s="52">
        <v>479</v>
      </c>
      <c r="G211" s="52">
        <v>238</v>
      </c>
      <c r="H211" s="19">
        <f>$G211*'1'!G$5</f>
        <v>230.85999999999999</v>
      </c>
      <c r="I211" s="19">
        <f>$G211*'1'!H$5</f>
        <v>226.1</v>
      </c>
      <c r="J211" s="19">
        <f>$G211*'1'!I$5</f>
        <v>221.34</v>
      </c>
      <c r="K211" s="19">
        <f>$G211*'1'!J$5</f>
        <v>214.20000000000002</v>
      </c>
      <c r="L211" s="17"/>
      <c r="M211" s="9">
        <f t="shared" si="13"/>
        <v>0</v>
      </c>
      <c r="N211" s="95"/>
    </row>
    <row r="212" spans="1:14" customFormat="1" ht="36.75" customHeight="1">
      <c r="A212" s="95"/>
      <c r="B212" s="214" t="s">
        <v>134</v>
      </c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5"/>
      <c r="N212" s="95"/>
    </row>
    <row r="213" spans="1:14" customFormat="1" ht="36.75" customHeight="1">
      <c r="A213" s="95"/>
      <c r="B213" s="208" t="s">
        <v>243</v>
      </c>
      <c r="C213" s="209"/>
      <c r="D213" s="51">
        <v>4665301124594</v>
      </c>
      <c r="E213" s="22" t="s">
        <v>117</v>
      </c>
      <c r="F213" s="53">
        <v>379</v>
      </c>
      <c r="G213" s="53">
        <v>192</v>
      </c>
      <c r="H213" s="19">
        <f>$G213*'1'!G$5</f>
        <v>186.24</v>
      </c>
      <c r="I213" s="19">
        <f>$G213*'1'!H$5</f>
        <v>182.39999999999998</v>
      </c>
      <c r="J213" s="19">
        <f>$G213*'1'!I$5</f>
        <v>178.56</v>
      </c>
      <c r="K213" s="19">
        <f>$G213*'1'!J$5</f>
        <v>172.8</v>
      </c>
      <c r="L213" s="50"/>
      <c r="M213" s="9">
        <f t="shared" si="13"/>
        <v>0</v>
      </c>
      <c r="N213" s="95"/>
    </row>
    <row r="214" spans="1:14" customFormat="1" ht="36.75" customHeight="1">
      <c r="A214" s="95"/>
      <c r="B214" s="208" t="s">
        <v>244</v>
      </c>
      <c r="C214" s="209"/>
      <c r="D214" s="51">
        <v>4665301124600</v>
      </c>
      <c r="E214" s="22" t="s">
        <v>117</v>
      </c>
      <c r="F214" s="53">
        <v>379</v>
      </c>
      <c r="G214" s="53">
        <v>192</v>
      </c>
      <c r="H214" s="19">
        <f>$G214*'1'!G$5</f>
        <v>186.24</v>
      </c>
      <c r="I214" s="19">
        <f>$G214*'1'!H$5</f>
        <v>182.39999999999998</v>
      </c>
      <c r="J214" s="19">
        <f>$G214*'1'!I$5</f>
        <v>178.56</v>
      </c>
      <c r="K214" s="19">
        <f>$G214*'1'!J$5</f>
        <v>172.8</v>
      </c>
      <c r="L214" s="17"/>
      <c r="M214" s="9">
        <f t="shared" si="13"/>
        <v>0</v>
      </c>
      <c r="N214" s="95"/>
    </row>
    <row r="215" spans="1:14" customFormat="1" ht="36.75" customHeight="1">
      <c r="A215" s="95"/>
      <c r="B215" s="208" t="s">
        <v>245</v>
      </c>
      <c r="C215" s="209"/>
      <c r="D215" s="51">
        <v>4665301124617</v>
      </c>
      <c r="E215" s="22" t="s">
        <v>117</v>
      </c>
      <c r="F215" s="53">
        <v>379</v>
      </c>
      <c r="G215" s="53">
        <v>192</v>
      </c>
      <c r="H215" s="19">
        <f>$G215*'1'!G$5</f>
        <v>186.24</v>
      </c>
      <c r="I215" s="19">
        <f>$G215*'1'!H$5</f>
        <v>182.39999999999998</v>
      </c>
      <c r="J215" s="19">
        <f>$G215*'1'!I$5</f>
        <v>178.56</v>
      </c>
      <c r="K215" s="19">
        <f>$G215*'1'!J$5</f>
        <v>172.8</v>
      </c>
      <c r="L215" s="17"/>
      <c r="M215" s="9">
        <f t="shared" si="13"/>
        <v>0</v>
      </c>
      <c r="N215" s="95"/>
    </row>
    <row r="216" spans="1:14" customFormat="1" ht="30.75" customHeight="1">
      <c r="A216" s="95"/>
      <c r="B216" s="211" t="s">
        <v>135</v>
      </c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3"/>
      <c r="N216" s="95"/>
    </row>
    <row r="217" spans="1:14" customFormat="1" ht="37.5" customHeight="1">
      <c r="A217" s="95"/>
      <c r="C217" s="61" t="s">
        <v>136</v>
      </c>
      <c r="D217" s="74">
        <v>4603727876024</v>
      </c>
      <c r="E217" s="73" t="s">
        <v>4</v>
      </c>
      <c r="F217" s="76">
        <v>559</v>
      </c>
      <c r="G217" s="76">
        <v>278</v>
      </c>
      <c r="H217" s="75">
        <f>$G217*'1'!G$5</f>
        <v>269.65999999999997</v>
      </c>
      <c r="I217" s="75">
        <f>$G217*'1'!H$5</f>
        <v>264.09999999999997</v>
      </c>
      <c r="J217" s="75">
        <f>$G217*'1'!I$5</f>
        <v>258.54000000000002</v>
      </c>
      <c r="K217" s="75">
        <f>$G217*'1'!J$5</f>
        <v>250.20000000000002</v>
      </c>
      <c r="L217" s="77"/>
      <c r="M217" s="62">
        <f t="shared" si="13"/>
        <v>0</v>
      </c>
      <c r="N217" s="95"/>
    </row>
    <row r="218" spans="1:14" customFormat="1" ht="37.5" customHeight="1">
      <c r="A218" s="95"/>
      <c r="C218" s="18" t="s">
        <v>137</v>
      </c>
      <c r="D218" s="51">
        <v>4603727876031</v>
      </c>
      <c r="E218" s="22" t="s">
        <v>4</v>
      </c>
      <c r="F218" s="76">
        <v>559</v>
      </c>
      <c r="G218" s="76">
        <v>278</v>
      </c>
      <c r="H218" s="19">
        <f>$G218*'1'!G$5</f>
        <v>269.65999999999997</v>
      </c>
      <c r="I218" s="19">
        <f>$G218*'1'!H$5</f>
        <v>264.09999999999997</v>
      </c>
      <c r="J218" s="19">
        <f>$G218*'1'!I$5</f>
        <v>258.54000000000002</v>
      </c>
      <c r="K218" s="19">
        <f>$G218*'1'!J$5</f>
        <v>250.20000000000002</v>
      </c>
      <c r="L218" s="17"/>
      <c r="M218" s="62">
        <f t="shared" si="13"/>
        <v>0</v>
      </c>
      <c r="N218" s="95"/>
    </row>
    <row r="219" spans="1:14" customFormat="1" ht="37.5" customHeight="1">
      <c r="A219" s="95"/>
      <c r="C219" s="18" t="s">
        <v>138</v>
      </c>
      <c r="D219" s="51">
        <v>4603727876048</v>
      </c>
      <c r="E219" s="22" t="s">
        <v>4</v>
      </c>
      <c r="F219" s="76">
        <v>559</v>
      </c>
      <c r="G219" s="76">
        <v>278</v>
      </c>
      <c r="H219" s="19">
        <f>$G219*'1'!G$5</f>
        <v>269.65999999999997</v>
      </c>
      <c r="I219" s="19">
        <f>$G219*'1'!H$5</f>
        <v>264.09999999999997</v>
      </c>
      <c r="J219" s="19">
        <f>$G219*'1'!I$5</f>
        <v>258.54000000000002</v>
      </c>
      <c r="K219" s="19">
        <f>$G219*'1'!J$5</f>
        <v>250.20000000000002</v>
      </c>
      <c r="L219" s="17"/>
      <c r="M219" s="62">
        <f t="shared" si="13"/>
        <v>0</v>
      </c>
      <c r="N219" s="95"/>
    </row>
    <row r="220" spans="1:14" customFormat="1" ht="33" customHeight="1">
      <c r="A220" s="95"/>
      <c r="C220" s="18" t="s">
        <v>139</v>
      </c>
      <c r="D220" s="51">
        <v>4603727876055</v>
      </c>
      <c r="E220" s="22" t="s">
        <v>4</v>
      </c>
      <c r="F220" s="76">
        <v>559</v>
      </c>
      <c r="G220" s="76">
        <v>278</v>
      </c>
      <c r="H220" s="19">
        <f>$G220*'1'!G$5</f>
        <v>269.65999999999997</v>
      </c>
      <c r="I220" s="19">
        <f>$G220*'1'!H$5</f>
        <v>264.09999999999997</v>
      </c>
      <c r="J220" s="19">
        <f>$G220*'1'!I$5</f>
        <v>258.54000000000002</v>
      </c>
      <c r="K220" s="19">
        <f>$G220*'1'!J$5</f>
        <v>250.20000000000002</v>
      </c>
      <c r="L220" s="17"/>
      <c r="M220" s="62">
        <f t="shared" si="13"/>
        <v>0</v>
      </c>
      <c r="N220" s="95"/>
    </row>
    <row r="221" spans="1:14" customFormat="1" ht="33.75" customHeight="1">
      <c r="A221" s="95"/>
      <c r="C221" s="78" t="s">
        <v>102</v>
      </c>
      <c r="D221" s="79">
        <v>4603727876062</v>
      </c>
      <c r="E221" s="80" t="s">
        <v>4</v>
      </c>
      <c r="F221" s="76">
        <v>559</v>
      </c>
      <c r="G221" s="76">
        <v>278</v>
      </c>
      <c r="H221" s="81">
        <f>$G221*'1'!G$5</f>
        <v>269.65999999999997</v>
      </c>
      <c r="I221" s="81">
        <f>$G221*'1'!H$5</f>
        <v>264.09999999999997</v>
      </c>
      <c r="J221" s="81">
        <f>$G221*'1'!I$5</f>
        <v>258.54000000000002</v>
      </c>
      <c r="K221" s="81">
        <f>$G221*'1'!J$5</f>
        <v>250.20000000000002</v>
      </c>
      <c r="L221" s="82"/>
      <c r="M221" s="62">
        <f t="shared" si="13"/>
        <v>0</v>
      </c>
      <c r="N221" s="95"/>
    </row>
    <row r="222" spans="1:14" customFormat="1" ht="33.75" customHeight="1">
      <c r="A222" s="95"/>
      <c r="B222" s="211" t="s">
        <v>140</v>
      </c>
      <c r="C222" s="212"/>
      <c r="D222" s="212"/>
      <c r="E222" s="212"/>
      <c r="F222" s="212"/>
      <c r="G222" s="212"/>
      <c r="H222" s="212"/>
      <c r="I222" s="212"/>
      <c r="J222" s="212"/>
      <c r="K222" s="212"/>
      <c r="L222" s="212"/>
      <c r="M222" s="213"/>
      <c r="N222" s="95"/>
    </row>
    <row r="223" spans="1:14" customFormat="1" ht="33.75" customHeight="1">
      <c r="A223" s="95"/>
      <c r="C223" s="61" t="s">
        <v>246</v>
      </c>
      <c r="D223" s="74">
        <v>4603727876079</v>
      </c>
      <c r="E223" s="73" t="s">
        <v>3</v>
      </c>
      <c r="F223" s="76">
        <v>519</v>
      </c>
      <c r="G223" s="76">
        <v>258</v>
      </c>
      <c r="H223" s="75">
        <f>$G223*'1'!G$5</f>
        <v>250.26</v>
      </c>
      <c r="I223" s="75">
        <f>$G223*'1'!H$5</f>
        <v>245.1</v>
      </c>
      <c r="J223" s="75">
        <f>$G223*'1'!I$5</f>
        <v>239.94000000000003</v>
      </c>
      <c r="K223" s="75">
        <f>$G223*'1'!J$5</f>
        <v>232.20000000000002</v>
      </c>
      <c r="L223" s="77"/>
      <c r="M223" s="62">
        <f t="shared" si="13"/>
        <v>0</v>
      </c>
      <c r="N223" s="95"/>
    </row>
    <row r="224" spans="1:14" customFormat="1" ht="31.5" customHeight="1">
      <c r="A224" s="95"/>
      <c r="C224" s="18" t="s">
        <v>247</v>
      </c>
      <c r="D224" s="51">
        <v>4603727876086</v>
      </c>
      <c r="E224" s="22" t="s">
        <v>3</v>
      </c>
      <c r="F224" s="76">
        <v>519</v>
      </c>
      <c r="G224" s="76">
        <v>258</v>
      </c>
      <c r="H224" s="19">
        <f>$G224*'1'!G$5</f>
        <v>250.26</v>
      </c>
      <c r="I224" s="19">
        <f>$G224*'1'!H$5</f>
        <v>245.1</v>
      </c>
      <c r="J224" s="19">
        <f>$G224*'1'!I$5</f>
        <v>239.94000000000003</v>
      </c>
      <c r="K224" s="19">
        <f>$G224*'1'!J$5</f>
        <v>232.20000000000002</v>
      </c>
      <c r="L224" s="17"/>
      <c r="M224" s="62">
        <f t="shared" si="13"/>
        <v>0</v>
      </c>
      <c r="N224" s="95"/>
    </row>
    <row r="225" spans="1:14" customFormat="1" ht="39.75" customHeight="1">
      <c r="A225" s="95"/>
      <c r="C225" s="78" t="s">
        <v>248</v>
      </c>
      <c r="D225" s="79">
        <v>4603727876093</v>
      </c>
      <c r="E225" s="80" t="s">
        <v>3</v>
      </c>
      <c r="F225" s="76">
        <v>519</v>
      </c>
      <c r="G225" s="76">
        <v>258</v>
      </c>
      <c r="H225" s="81">
        <f>$G225*'1'!G$5</f>
        <v>250.26</v>
      </c>
      <c r="I225" s="81">
        <f>$G225*'1'!H$5</f>
        <v>245.1</v>
      </c>
      <c r="J225" s="81">
        <f>$G225*'1'!I$5</f>
        <v>239.94000000000003</v>
      </c>
      <c r="K225" s="81">
        <f>$G225*'1'!J$5</f>
        <v>232.20000000000002</v>
      </c>
      <c r="L225" s="82"/>
      <c r="M225" s="62">
        <f t="shared" si="13"/>
        <v>0</v>
      </c>
      <c r="N225" s="95"/>
    </row>
    <row r="226" spans="1:14" customFormat="1" ht="39.75" customHeight="1">
      <c r="A226" s="95"/>
      <c r="B226" s="211" t="s">
        <v>61</v>
      </c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3"/>
      <c r="N226" s="95"/>
    </row>
    <row r="227" spans="1:14" customFormat="1" ht="39.75" customHeight="1">
      <c r="A227" s="95"/>
      <c r="C227" s="61" t="s">
        <v>249</v>
      </c>
      <c r="D227" s="74">
        <v>4603727876109</v>
      </c>
      <c r="E227" s="73" t="s">
        <v>3</v>
      </c>
      <c r="F227" s="76">
        <v>519</v>
      </c>
      <c r="G227" s="76">
        <v>258</v>
      </c>
      <c r="H227" s="75">
        <f>$G227*'1'!G$5</f>
        <v>250.26</v>
      </c>
      <c r="I227" s="75">
        <f>$G227*'1'!H$5</f>
        <v>245.1</v>
      </c>
      <c r="J227" s="75">
        <f>$G227*'1'!I$5</f>
        <v>239.94000000000003</v>
      </c>
      <c r="K227" s="75">
        <f>$G227*'1'!J$5</f>
        <v>232.20000000000002</v>
      </c>
      <c r="L227" s="77"/>
      <c r="M227" s="62">
        <f t="shared" si="13"/>
        <v>0</v>
      </c>
      <c r="N227" s="95"/>
    </row>
    <row r="228" spans="1:14" customFormat="1" ht="39.75" customHeight="1">
      <c r="A228" s="95"/>
      <c r="C228" s="18" t="s">
        <v>250</v>
      </c>
      <c r="D228" s="51">
        <v>4603727876116</v>
      </c>
      <c r="E228" s="22" t="s">
        <v>3</v>
      </c>
      <c r="F228" s="76">
        <v>519</v>
      </c>
      <c r="G228" s="76">
        <v>258</v>
      </c>
      <c r="H228" s="19">
        <f>$G228*'1'!G$5</f>
        <v>250.26</v>
      </c>
      <c r="I228" s="19">
        <f>$G228*'1'!H$5</f>
        <v>245.1</v>
      </c>
      <c r="J228" s="19">
        <f>$G228*'1'!I$5</f>
        <v>239.94000000000003</v>
      </c>
      <c r="K228" s="19">
        <f>$G228*'1'!J$5</f>
        <v>232.20000000000002</v>
      </c>
      <c r="L228" s="17"/>
      <c r="M228" s="62">
        <f t="shared" si="13"/>
        <v>0</v>
      </c>
      <c r="N228" s="95"/>
    </row>
    <row r="229" spans="1:14" customFormat="1" ht="39.75" customHeight="1">
      <c r="A229" s="95"/>
      <c r="C229" s="78" t="s">
        <v>251</v>
      </c>
      <c r="D229" s="79">
        <v>4603727876123</v>
      </c>
      <c r="E229" s="80" t="s">
        <v>3</v>
      </c>
      <c r="F229" s="76">
        <v>519</v>
      </c>
      <c r="G229" s="76">
        <v>258</v>
      </c>
      <c r="H229" s="81">
        <f>$G229*'1'!G$5</f>
        <v>250.26</v>
      </c>
      <c r="I229" s="81">
        <f>$G229*'1'!H$5</f>
        <v>245.1</v>
      </c>
      <c r="J229" s="81">
        <f>$G229*'1'!I$5</f>
        <v>239.94000000000003</v>
      </c>
      <c r="K229" s="81">
        <f>$G229*'1'!J$5</f>
        <v>232.20000000000002</v>
      </c>
      <c r="L229" s="82"/>
      <c r="M229" s="62">
        <f t="shared" si="13"/>
        <v>0</v>
      </c>
      <c r="N229" s="95"/>
    </row>
    <row r="230" spans="1:14" customFormat="1" ht="31.5" customHeight="1">
      <c r="A230" s="95"/>
      <c r="B230" s="211" t="s">
        <v>78</v>
      </c>
      <c r="C230" s="212"/>
      <c r="D230" s="212"/>
      <c r="E230" s="212"/>
      <c r="F230" s="212"/>
      <c r="G230" s="212"/>
      <c r="H230" s="212"/>
      <c r="I230" s="212"/>
      <c r="J230" s="212"/>
      <c r="K230" s="212"/>
      <c r="L230" s="212"/>
      <c r="M230" s="213"/>
      <c r="N230" s="95"/>
    </row>
    <row r="231" spans="1:14" customFormat="1" ht="36.75" customHeight="1">
      <c r="A231" s="95"/>
      <c r="C231" s="61" t="s">
        <v>252</v>
      </c>
      <c r="D231" s="74">
        <v>4603727876772</v>
      </c>
      <c r="E231" s="73" t="s">
        <v>4</v>
      </c>
      <c r="F231" s="76">
        <v>559</v>
      </c>
      <c r="G231" s="76">
        <v>278</v>
      </c>
      <c r="H231" s="75">
        <f>$G231*'1'!G$5</f>
        <v>269.65999999999997</v>
      </c>
      <c r="I231" s="75">
        <f>$G231*'1'!H$5</f>
        <v>264.09999999999997</v>
      </c>
      <c r="J231" s="75">
        <f>$G231*'1'!I$5</f>
        <v>258.54000000000002</v>
      </c>
      <c r="K231" s="75">
        <f>$G231*'1'!J$5</f>
        <v>250.20000000000002</v>
      </c>
      <c r="L231" s="77"/>
      <c r="M231" s="9">
        <f t="shared" si="13"/>
        <v>0</v>
      </c>
      <c r="N231" s="95"/>
    </row>
    <row r="232" spans="1:14" customFormat="1" ht="36.75" customHeight="1">
      <c r="A232" s="95"/>
      <c r="C232" s="18" t="s">
        <v>79</v>
      </c>
      <c r="D232" s="51">
        <v>4603727876789</v>
      </c>
      <c r="E232" s="22" t="s">
        <v>4</v>
      </c>
      <c r="F232" s="76">
        <v>559</v>
      </c>
      <c r="G232" s="76">
        <v>278</v>
      </c>
      <c r="H232" s="19">
        <f>$G232*'1'!G$5</f>
        <v>269.65999999999997</v>
      </c>
      <c r="I232" s="19">
        <f>$G232*'1'!H$5</f>
        <v>264.09999999999997</v>
      </c>
      <c r="J232" s="19">
        <f>$G232*'1'!I$5</f>
        <v>258.54000000000002</v>
      </c>
      <c r="K232" s="19">
        <f>$G232*'1'!J$5</f>
        <v>250.20000000000002</v>
      </c>
      <c r="L232" s="17"/>
      <c r="M232" s="9">
        <f t="shared" si="13"/>
        <v>0</v>
      </c>
      <c r="N232" s="95"/>
    </row>
    <row r="233" spans="1:14" customFormat="1" ht="36.75" customHeight="1">
      <c r="A233" s="95"/>
      <c r="C233" s="18" t="s">
        <v>80</v>
      </c>
      <c r="D233" s="51">
        <v>4603727876796</v>
      </c>
      <c r="E233" s="22" t="s">
        <v>4</v>
      </c>
      <c r="F233" s="76">
        <v>559</v>
      </c>
      <c r="G233" s="76">
        <v>278</v>
      </c>
      <c r="H233" s="19">
        <f>$G233*'1'!G$5</f>
        <v>269.65999999999997</v>
      </c>
      <c r="I233" s="19">
        <f>$G233*'1'!H$5</f>
        <v>264.09999999999997</v>
      </c>
      <c r="J233" s="19">
        <f>$G233*'1'!I$5</f>
        <v>258.54000000000002</v>
      </c>
      <c r="K233" s="19">
        <f>$G233*'1'!J$5</f>
        <v>250.20000000000002</v>
      </c>
      <c r="L233" s="17"/>
      <c r="M233" s="9">
        <f t="shared" si="13"/>
        <v>0</v>
      </c>
      <c r="N233" s="95"/>
    </row>
    <row r="234" spans="1:14" customFormat="1" ht="33" customHeight="1">
      <c r="A234" s="95"/>
      <c r="C234" s="18" t="s">
        <v>81</v>
      </c>
      <c r="D234" s="51">
        <v>4603727876802</v>
      </c>
      <c r="E234" s="22" t="s">
        <v>4</v>
      </c>
      <c r="F234" s="76">
        <v>559</v>
      </c>
      <c r="G234" s="76">
        <v>278</v>
      </c>
      <c r="H234" s="19">
        <f>$G234*'1'!G$5</f>
        <v>269.65999999999997</v>
      </c>
      <c r="I234" s="19">
        <f>$G234*'1'!H$5</f>
        <v>264.09999999999997</v>
      </c>
      <c r="J234" s="19">
        <f>$G234*'1'!I$5</f>
        <v>258.54000000000002</v>
      </c>
      <c r="K234" s="19">
        <f>$G234*'1'!J$5</f>
        <v>250.20000000000002</v>
      </c>
      <c r="L234" s="17"/>
      <c r="M234" s="9">
        <f t="shared" si="13"/>
        <v>0</v>
      </c>
      <c r="N234" s="95"/>
    </row>
    <row r="235" spans="1:14" customFormat="1" ht="34.5" customHeight="1">
      <c r="A235" s="95"/>
      <c r="C235" s="78" t="s">
        <v>82</v>
      </c>
      <c r="D235" s="79">
        <v>4603727876970</v>
      </c>
      <c r="E235" s="80" t="s">
        <v>4</v>
      </c>
      <c r="F235" s="76">
        <v>559</v>
      </c>
      <c r="G235" s="76">
        <v>278</v>
      </c>
      <c r="H235" s="81">
        <f>$G235*'1'!G$5</f>
        <v>269.65999999999997</v>
      </c>
      <c r="I235" s="81">
        <f>$G235*'1'!H$5</f>
        <v>264.09999999999997</v>
      </c>
      <c r="J235" s="81">
        <f>$G235*'1'!I$5</f>
        <v>258.54000000000002</v>
      </c>
      <c r="K235" s="81">
        <f>$G235*'1'!J$5</f>
        <v>250.20000000000002</v>
      </c>
      <c r="L235" s="82"/>
      <c r="M235" s="9">
        <f t="shared" si="13"/>
        <v>0</v>
      </c>
      <c r="N235" s="95"/>
    </row>
    <row r="236" spans="1:14" customFormat="1" ht="34.5" customHeight="1">
      <c r="A236" s="95"/>
      <c r="B236" s="211" t="s">
        <v>141</v>
      </c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3"/>
      <c r="N236" s="95"/>
    </row>
    <row r="237" spans="1:14" customFormat="1" ht="23.25" customHeight="1">
      <c r="A237" s="95"/>
      <c r="C237" s="61" t="s">
        <v>142</v>
      </c>
      <c r="D237" s="74">
        <v>4603727876833</v>
      </c>
      <c r="E237" s="73" t="s">
        <v>4</v>
      </c>
      <c r="F237" s="76">
        <v>519</v>
      </c>
      <c r="G237" s="76">
        <v>258</v>
      </c>
      <c r="H237" s="75">
        <f>$G237*'1'!G$5</f>
        <v>250.26</v>
      </c>
      <c r="I237" s="75">
        <f>$G237*'1'!H$5</f>
        <v>245.1</v>
      </c>
      <c r="J237" s="75">
        <f>$G237*'1'!I$5</f>
        <v>239.94000000000003</v>
      </c>
      <c r="K237" s="75">
        <f>$G237*'1'!J$5</f>
        <v>232.20000000000002</v>
      </c>
      <c r="L237" s="77"/>
      <c r="M237" s="62">
        <f t="shared" si="13"/>
        <v>0</v>
      </c>
      <c r="N237" s="95"/>
    </row>
    <row r="238" spans="1:14" customFormat="1" ht="30.75" customHeight="1">
      <c r="A238" s="95"/>
      <c r="C238" s="18" t="s">
        <v>143</v>
      </c>
      <c r="D238" s="51">
        <v>4603727876840</v>
      </c>
      <c r="E238" s="22" t="s">
        <v>4</v>
      </c>
      <c r="F238" s="76">
        <v>519</v>
      </c>
      <c r="G238" s="76">
        <v>258</v>
      </c>
      <c r="H238" s="19">
        <f>$G238*'1'!G$5</f>
        <v>250.26</v>
      </c>
      <c r="I238" s="19">
        <f>$G238*'1'!H$5</f>
        <v>245.1</v>
      </c>
      <c r="J238" s="19">
        <f>$G238*'1'!I$5</f>
        <v>239.94000000000003</v>
      </c>
      <c r="K238" s="19">
        <f>$G238*'1'!J$5</f>
        <v>232.20000000000002</v>
      </c>
      <c r="L238" s="17"/>
      <c r="M238" s="62">
        <f t="shared" si="13"/>
        <v>0</v>
      </c>
      <c r="N238" s="95"/>
    </row>
    <row r="239" spans="1:14" customFormat="1" ht="33" customHeight="1">
      <c r="A239" s="95"/>
      <c r="C239" s="78" t="s">
        <v>144</v>
      </c>
      <c r="D239" s="79">
        <v>4603727876857</v>
      </c>
      <c r="E239" s="80" t="s">
        <v>4</v>
      </c>
      <c r="F239" s="76">
        <v>519</v>
      </c>
      <c r="G239" s="76">
        <v>258</v>
      </c>
      <c r="H239" s="81">
        <f>$G239*'1'!G$5</f>
        <v>250.26</v>
      </c>
      <c r="I239" s="81">
        <f>$G239*'1'!H$5</f>
        <v>245.1</v>
      </c>
      <c r="J239" s="81">
        <f>$G239*'1'!I$5</f>
        <v>239.94000000000003</v>
      </c>
      <c r="K239" s="81">
        <f>$G239*'1'!J$5</f>
        <v>232.20000000000002</v>
      </c>
      <c r="L239" s="82"/>
      <c r="M239" s="62">
        <f t="shared" si="13"/>
        <v>0</v>
      </c>
      <c r="N239" s="95"/>
    </row>
    <row r="240" spans="1:14" customFormat="1" ht="32.25" customHeight="1">
      <c r="A240" s="95"/>
      <c r="B240" s="211" t="s">
        <v>67</v>
      </c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3"/>
      <c r="N240" s="95"/>
    </row>
    <row r="241" spans="1:14" customFormat="1" ht="33" customHeight="1">
      <c r="A241" s="95"/>
      <c r="C241" s="61" t="s">
        <v>68</v>
      </c>
      <c r="D241" s="74">
        <v>4603727876819</v>
      </c>
      <c r="E241" s="73" t="s">
        <v>3</v>
      </c>
      <c r="F241" s="76">
        <v>559</v>
      </c>
      <c r="G241" s="76">
        <v>278</v>
      </c>
      <c r="H241" s="75">
        <f>$G241*'1'!G$5</f>
        <v>269.65999999999997</v>
      </c>
      <c r="I241" s="75">
        <f>$G241*'1'!H$5</f>
        <v>264.09999999999997</v>
      </c>
      <c r="J241" s="75">
        <f>$G241*'1'!I$5</f>
        <v>258.54000000000002</v>
      </c>
      <c r="K241" s="75">
        <f>$G241*'1'!J$5</f>
        <v>250.20000000000002</v>
      </c>
      <c r="L241" s="77"/>
      <c r="M241" s="62">
        <f t="shared" si="13"/>
        <v>0</v>
      </c>
      <c r="N241" s="95"/>
    </row>
    <row r="242" spans="1:14" customFormat="1" ht="63.75" customHeight="1">
      <c r="A242" s="95"/>
      <c r="C242" s="78" t="s">
        <v>69</v>
      </c>
      <c r="D242" s="79">
        <v>4603727876826</v>
      </c>
      <c r="E242" s="80" t="s">
        <v>3</v>
      </c>
      <c r="F242" s="76">
        <v>559</v>
      </c>
      <c r="G242" s="76">
        <v>278</v>
      </c>
      <c r="H242" s="81">
        <f>$G242*'1'!G$5</f>
        <v>269.65999999999997</v>
      </c>
      <c r="I242" s="81">
        <f>$G242*'1'!H$5</f>
        <v>264.09999999999997</v>
      </c>
      <c r="J242" s="81">
        <f>$G242*'1'!I$5</f>
        <v>258.54000000000002</v>
      </c>
      <c r="K242" s="81">
        <f>$G242*'1'!J$5</f>
        <v>250.20000000000002</v>
      </c>
      <c r="L242" s="82"/>
      <c r="M242" s="62">
        <f t="shared" si="13"/>
        <v>0</v>
      </c>
      <c r="N242" s="95"/>
    </row>
    <row r="243" spans="1:14" customFormat="1" ht="63.75" customHeight="1">
      <c r="A243" s="95"/>
      <c r="B243" s="211" t="s">
        <v>43</v>
      </c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3"/>
      <c r="N243" s="95"/>
    </row>
    <row r="244" spans="1:14" customFormat="1" ht="63.75" customHeight="1">
      <c r="A244" s="95"/>
      <c r="C244" s="61" t="s">
        <v>145</v>
      </c>
      <c r="D244" s="74">
        <v>4603727876864</v>
      </c>
      <c r="E244" s="73" t="s">
        <v>3</v>
      </c>
      <c r="F244" s="83">
        <v>419</v>
      </c>
      <c r="G244" s="83">
        <v>211</v>
      </c>
      <c r="H244" s="84">
        <f>$G244*'1'!G$5</f>
        <v>204.67</v>
      </c>
      <c r="I244" s="84">
        <f>$G244*'1'!H$5</f>
        <v>200.45</v>
      </c>
      <c r="J244" s="84">
        <f>$G244*'1'!I$5</f>
        <v>196.23000000000002</v>
      </c>
      <c r="K244" s="84">
        <f>$G244*'1'!J$5</f>
        <v>189.9</v>
      </c>
      <c r="L244" s="77"/>
      <c r="M244" s="85">
        <f t="shared" si="13"/>
        <v>0</v>
      </c>
      <c r="N244" s="95"/>
    </row>
    <row r="245" spans="1:14" customFormat="1" ht="63.75" customHeight="1">
      <c r="A245" s="95"/>
      <c r="C245" s="18" t="s">
        <v>146</v>
      </c>
      <c r="D245" s="51">
        <v>4603727876871</v>
      </c>
      <c r="E245" s="22" t="s">
        <v>3</v>
      </c>
      <c r="F245" s="83">
        <v>419</v>
      </c>
      <c r="G245" s="83">
        <v>211</v>
      </c>
      <c r="H245" s="55">
        <f>$G245*'1'!G$5</f>
        <v>204.67</v>
      </c>
      <c r="I245" s="55">
        <f>$G245*'1'!H$5</f>
        <v>200.45</v>
      </c>
      <c r="J245" s="55">
        <f>$G245*'1'!I$5</f>
        <v>196.23000000000002</v>
      </c>
      <c r="K245" s="55">
        <f>$G245*'1'!J$5</f>
        <v>189.9</v>
      </c>
      <c r="L245" s="17"/>
      <c r="M245" s="85">
        <f t="shared" si="13"/>
        <v>0</v>
      </c>
      <c r="N245" s="95"/>
    </row>
    <row r="246" spans="1:14" customFormat="1" ht="63.75" customHeight="1">
      <c r="A246" s="95"/>
      <c r="C246" s="78" t="s">
        <v>147</v>
      </c>
      <c r="D246" s="79">
        <v>4603727876888</v>
      </c>
      <c r="E246" s="80" t="s">
        <v>3</v>
      </c>
      <c r="F246" s="83">
        <v>419</v>
      </c>
      <c r="G246" s="83">
        <v>211</v>
      </c>
      <c r="H246" s="86">
        <f>$G246*'1'!G$5</f>
        <v>204.67</v>
      </c>
      <c r="I246" s="86">
        <f>$G246*'1'!H$5</f>
        <v>200.45</v>
      </c>
      <c r="J246" s="86">
        <f>$G246*'1'!I$5</f>
        <v>196.23000000000002</v>
      </c>
      <c r="K246" s="86">
        <f>$G246*'1'!J$5</f>
        <v>189.9</v>
      </c>
      <c r="L246" s="82"/>
      <c r="M246" s="85">
        <f t="shared" si="13"/>
        <v>0</v>
      </c>
      <c r="N246" s="95"/>
    </row>
    <row r="247" spans="1:14" customFormat="1" ht="63.75" customHeight="1">
      <c r="A247" s="95"/>
      <c r="B247" s="211" t="s">
        <v>148</v>
      </c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3"/>
      <c r="N247" s="95"/>
    </row>
    <row r="248" spans="1:14" customFormat="1" ht="63.75" customHeight="1">
      <c r="A248" s="95"/>
      <c r="B248" s="221" t="s">
        <v>266</v>
      </c>
      <c r="C248" s="222"/>
      <c r="D248" s="151">
        <v>4603774850640</v>
      </c>
      <c r="E248" s="22" t="s">
        <v>149</v>
      </c>
      <c r="F248" s="57">
        <v>1139</v>
      </c>
      <c r="G248" s="57">
        <v>570</v>
      </c>
      <c r="H248" s="55">
        <f>$G248*'1'!G$5</f>
        <v>552.9</v>
      </c>
      <c r="I248" s="55">
        <f>$G248*'1'!H$5</f>
        <v>541.5</v>
      </c>
      <c r="J248" s="55">
        <f>$G248*'1'!I$5</f>
        <v>530.1</v>
      </c>
      <c r="K248" s="55">
        <f>$G248*'1'!J$5</f>
        <v>513</v>
      </c>
      <c r="L248" s="58"/>
      <c r="M248" s="56">
        <f t="shared" ref="M248:M265" si="14">G248*L248</f>
        <v>0</v>
      </c>
      <c r="N248" s="95"/>
    </row>
    <row r="249" spans="1:14" customFormat="1" ht="63.75" customHeight="1">
      <c r="A249" s="95"/>
      <c r="B249" s="221" t="s">
        <v>267</v>
      </c>
      <c r="C249" s="222"/>
      <c r="D249" s="51">
        <v>4603774850701</v>
      </c>
      <c r="E249" s="22" t="s">
        <v>149</v>
      </c>
      <c r="F249" s="57">
        <v>1139</v>
      </c>
      <c r="G249" s="57">
        <v>570</v>
      </c>
      <c r="H249" s="55">
        <f>$G249*'1'!G$5</f>
        <v>552.9</v>
      </c>
      <c r="I249" s="55">
        <f>$G249*'1'!H$5</f>
        <v>541.5</v>
      </c>
      <c r="J249" s="55">
        <f>$G249*'1'!I$5</f>
        <v>530.1</v>
      </c>
      <c r="K249" s="55">
        <f>$G249*'1'!J$5</f>
        <v>513</v>
      </c>
      <c r="L249" s="58"/>
      <c r="M249" s="56">
        <f t="shared" si="14"/>
        <v>0</v>
      </c>
      <c r="N249" s="95"/>
    </row>
    <row r="250" spans="1:14" customFormat="1" ht="63.75" customHeight="1">
      <c r="A250" s="95"/>
      <c r="B250" s="221" t="s">
        <v>268</v>
      </c>
      <c r="C250" s="222"/>
      <c r="D250" s="51">
        <v>4603774850657</v>
      </c>
      <c r="E250" s="22" t="s">
        <v>149</v>
      </c>
      <c r="F250" s="57">
        <v>1139</v>
      </c>
      <c r="G250" s="57">
        <v>570</v>
      </c>
      <c r="H250" s="55">
        <f>$G250*'1'!G$5</f>
        <v>552.9</v>
      </c>
      <c r="I250" s="55">
        <f>$G250*'1'!H$5</f>
        <v>541.5</v>
      </c>
      <c r="J250" s="55">
        <f>$G250*'1'!I$5</f>
        <v>530.1</v>
      </c>
      <c r="K250" s="55">
        <f>$G250*'1'!J$5</f>
        <v>513</v>
      </c>
      <c r="L250" s="58"/>
      <c r="M250" s="56">
        <f t="shared" si="14"/>
        <v>0</v>
      </c>
      <c r="N250" s="95"/>
    </row>
    <row r="251" spans="1:14" customFormat="1" ht="63.75" customHeight="1">
      <c r="A251" s="95"/>
      <c r="B251" s="221" t="s">
        <v>269</v>
      </c>
      <c r="C251" s="222"/>
      <c r="D251" s="51">
        <v>4603774850718</v>
      </c>
      <c r="E251" s="22" t="s">
        <v>149</v>
      </c>
      <c r="F251" s="57">
        <v>1139</v>
      </c>
      <c r="G251" s="57">
        <v>570</v>
      </c>
      <c r="H251" s="55">
        <f>$G251*'1'!G$5</f>
        <v>552.9</v>
      </c>
      <c r="I251" s="55">
        <f>$G251*'1'!H$5</f>
        <v>541.5</v>
      </c>
      <c r="J251" s="55">
        <f>$G251*'1'!I$5</f>
        <v>530.1</v>
      </c>
      <c r="K251" s="55">
        <f>$G251*'1'!J$5</f>
        <v>513</v>
      </c>
      <c r="L251" s="58"/>
      <c r="M251" s="56">
        <f t="shared" si="14"/>
        <v>0</v>
      </c>
      <c r="N251" s="95"/>
    </row>
    <row r="252" spans="1:14" customFormat="1" ht="79.5" customHeight="1">
      <c r="A252" s="95"/>
      <c r="B252" s="221" t="s">
        <v>270</v>
      </c>
      <c r="C252" s="222"/>
      <c r="D252" s="51">
        <v>4603774850725</v>
      </c>
      <c r="E252" s="22" t="s">
        <v>149</v>
      </c>
      <c r="F252" s="57">
        <v>1139</v>
      </c>
      <c r="G252" s="57">
        <v>570</v>
      </c>
      <c r="H252" s="55">
        <f>$G252*'1'!G$5</f>
        <v>552.9</v>
      </c>
      <c r="I252" s="55">
        <f>$G252*'1'!H$5</f>
        <v>541.5</v>
      </c>
      <c r="J252" s="55">
        <f>$G252*'1'!I$5</f>
        <v>530.1</v>
      </c>
      <c r="K252" s="55">
        <f>$G252*'1'!J$5</f>
        <v>513</v>
      </c>
      <c r="L252" s="58"/>
      <c r="M252" s="56">
        <f t="shared" si="14"/>
        <v>0</v>
      </c>
      <c r="N252" s="95"/>
    </row>
    <row r="253" spans="1:14" customFormat="1" ht="80.25" customHeight="1">
      <c r="A253" s="95"/>
      <c r="B253" s="221" t="s">
        <v>271</v>
      </c>
      <c r="C253" s="222"/>
      <c r="D253" s="51">
        <v>4603774850732</v>
      </c>
      <c r="E253" s="22" t="s">
        <v>149</v>
      </c>
      <c r="F253" s="57">
        <v>1139</v>
      </c>
      <c r="G253" s="57">
        <v>570</v>
      </c>
      <c r="H253" s="55">
        <f>$G253*'1'!G$5</f>
        <v>552.9</v>
      </c>
      <c r="I253" s="55">
        <f>$G253*'1'!H$5</f>
        <v>541.5</v>
      </c>
      <c r="J253" s="55">
        <f>$G253*'1'!I$5</f>
        <v>530.1</v>
      </c>
      <c r="K253" s="55">
        <f>$G253*'1'!J$5</f>
        <v>513</v>
      </c>
      <c r="L253" s="58"/>
      <c r="M253" s="56">
        <f t="shared" si="14"/>
        <v>0</v>
      </c>
      <c r="N253" s="95"/>
    </row>
    <row r="254" spans="1:14" customFormat="1" ht="78.75" customHeight="1">
      <c r="A254" s="95"/>
      <c r="B254" s="221" t="s">
        <v>272</v>
      </c>
      <c r="C254" s="222"/>
      <c r="D254" s="51">
        <v>4603774850664</v>
      </c>
      <c r="E254" s="22" t="s">
        <v>149</v>
      </c>
      <c r="F254" s="57">
        <v>1139</v>
      </c>
      <c r="G254" s="57">
        <v>570</v>
      </c>
      <c r="H254" s="55">
        <f>$G254*'1'!G$5</f>
        <v>552.9</v>
      </c>
      <c r="I254" s="55">
        <f>$G254*'1'!H$5</f>
        <v>541.5</v>
      </c>
      <c r="J254" s="55">
        <f>$G254*'1'!I$5</f>
        <v>530.1</v>
      </c>
      <c r="K254" s="55">
        <f>$G254*'1'!J$5</f>
        <v>513</v>
      </c>
      <c r="L254" s="58"/>
      <c r="M254" s="56">
        <f t="shared" si="14"/>
        <v>0</v>
      </c>
      <c r="N254" s="95"/>
    </row>
    <row r="255" spans="1:14" customFormat="1" ht="123" customHeight="1">
      <c r="A255" s="95"/>
      <c r="B255" s="221" t="s">
        <v>273</v>
      </c>
      <c r="C255" s="222"/>
      <c r="D255" s="51">
        <v>4603774850817</v>
      </c>
      <c r="E255" s="22" t="s">
        <v>149</v>
      </c>
      <c r="F255" s="57">
        <v>1519</v>
      </c>
      <c r="G255" s="57">
        <v>761</v>
      </c>
      <c r="H255" s="55">
        <f>$G255*'1'!G$5</f>
        <v>738.17</v>
      </c>
      <c r="I255" s="55">
        <f>$G255*'1'!H$5</f>
        <v>722.94999999999993</v>
      </c>
      <c r="J255" s="55">
        <f>$G255*'1'!I$5</f>
        <v>707.73</v>
      </c>
      <c r="K255" s="55">
        <f>$G255*'1'!J$5</f>
        <v>684.9</v>
      </c>
      <c r="L255" s="58"/>
      <c r="M255" s="56">
        <f t="shared" si="14"/>
        <v>0</v>
      </c>
      <c r="N255" s="95"/>
    </row>
    <row r="256" spans="1:14" customFormat="1" ht="138" customHeight="1">
      <c r="A256" s="95"/>
      <c r="B256" s="221" t="s">
        <v>274</v>
      </c>
      <c r="C256" s="222"/>
      <c r="D256" s="51">
        <v>4603774850824</v>
      </c>
      <c r="E256" s="22" t="s">
        <v>149</v>
      </c>
      <c r="F256" s="57">
        <v>1519</v>
      </c>
      <c r="G256" s="57">
        <v>761</v>
      </c>
      <c r="H256" s="55">
        <f>$G256*'1'!G$5</f>
        <v>738.17</v>
      </c>
      <c r="I256" s="55">
        <f>$G256*'1'!H$5</f>
        <v>722.94999999999993</v>
      </c>
      <c r="J256" s="55">
        <f>$G256*'1'!I$5</f>
        <v>707.73</v>
      </c>
      <c r="K256" s="55">
        <f>$G256*'1'!J$5</f>
        <v>684.9</v>
      </c>
      <c r="L256" s="58"/>
      <c r="M256" s="56">
        <f t="shared" si="14"/>
        <v>0</v>
      </c>
      <c r="N256" s="95"/>
    </row>
    <row r="257" spans="1:14" customFormat="1" ht="63.75" customHeight="1">
      <c r="A257" s="95"/>
      <c r="B257" s="221" t="s">
        <v>275</v>
      </c>
      <c r="C257" s="222"/>
      <c r="D257" s="51">
        <v>4603774850749</v>
      </c>
      <c r="E257" s="22" t="s">
        <v>149</v>
      </c>
      <c r="F257" s="57">
        <v>929</v>
      </c>
      <c r="G257" s="57">
        <v>463</v>
      </c>
      <c r="H257" s="55">
        <f>$G257*'1'!G$5</f>
        <v>449.11</v>
      </c>
      <c r="I257" s="55">
        <f>$G257*'1'!H$5</f>
        <v>439.84999999999997</v>
      </c>
      <c r="J257" s="55">
        <f>$G257*'1'!I$5</f>
        <v>430.59000000000003</v>
      </c>
      <c r="K257" s="55">
        <f>$G257*'1'!J$5</f>
        <v>416.7</v>
      </c>
      <c r="L257" s="58"/>
      <c r="M257" s="56">
        <f t="shared" si="14"/>
        <v>0</v>
      </c>
      <c r="N257" s="95"/>
    </row>
    <row r="258" spans="1:14" customFormat="1" ht="63.75" customHeight="1">
      <c r="A258" s="95"/>
      <c r="B258" s="221" t="s">
        <v>276</v>
      </c>
      <c r="C258" s="222"/>
      <c r="D258" s="51">
        <v>4603774850756</v>
      </c>
      <c r="E258" s="22" t="s">
        <v>149</v>
      </c>
      <c r="F258" s="57">
        <v>929</v>
      </c>
      <c r="G258" s="57">
        <v>463</v>
      </c>
      <c r="H258" s="55">
        <f>$G258*'1'!G$5</f>
        <v>449.11</v>
      </c>
      <c r="I258" s="55">
        <f>$G258*'1'!H$5</f>
        <v>439.84999999999997</v>
      </c>
      <c r="J258" s="55">
        <f>$G258*'1'!I$5</f>
        <v>430.59000000000003</v>
      </c>
      <c r="K258" s="55">
        <f>$G258*'1'!J$5</f>
        <v>416.7</v>
      </c>
      <c r="L258" s="58"/>
      <c r="M258" s="56">
        <f t="shared" si="14"/>
        <v>0</v>
      </c>
      <c r="N258" s="95"/>
    </row>
    <row r="259" spans="1:14" s="10" customFormat="1" ht="63.75" customHeight="1">
      <c r="A259" s="95"/>
      <c r="B259" s="221" t="s">
        <v>277</v>
      </c>
      <c r="C259" s="222"/>
      <c r="D259" s="51">
        <v>4603774850763</v>
      </c>
      <c r="E259" s="22" t="s">
        <v>149</v>
      </c>
      <c r="F259" s="57">
        <v>929</v>
      </c>
      <c r="G259" s="57">
        <v>463</v>
      </c>
      <c r="H259" s="55">
        <f>$G259*'1'!G$5</f>
        <v>449.11</v>
      </c>
      <c r="I259" s="55">
        <f>$G259*'1'!H$5</f>
        <v>439.84999999999997</v>
      </c>
      <c r="J259" s="55">
        <f>$G259*'1'!I$5</f>
        <v>430.59000000000003</v>
      </c>
      <c r="K259" s="55">
        <f>$G259*'1'!J$5</f>
        <v>416.7</v>
      </c>
      <c r="L259" s="58"/>
      <c r="M259" s="56">
        <f t="shared" si="14"/>
        <v>0</v>
      </c>
      <c r="N259" s="95"/>
    </row>
    <row r="260" spans="1:14" s="10" customFormat="1" ht="63.75" customHeight="1">
      <c r="A260" s="95"/>
      <c r="B260" s="221" t="s">
        <v>278</v>
      </c>
      <c r="C260" s="222"/>
      <c r="D260" s="51">
        <v>4603774850671</v>
      </c>
      <c r="E260" s="22" t="s">
        <v>149</v>
      </c>
      <c r="F260" s="57">
        <v>929</v>
      </c>
      <c r="G260" s="57">
        <v>463</v>
      </c>
      <c r="H260" s="55">
        <f>$G260*'1'!G$5</f>
        <v>449.11</v>
      </c>
      <c r="I260" s="55">
        <f>$G260*'1'!H$5</f>
        <v>439.84999999999997</v>
      </c>
      <c r="J260" s="55">
        <f>$G260*'1'!I$5</f>
        <v>430.59000000000003</v>
      </c>
      <c r="K260" s="55">
        <f>$G260*'1'!J$5</f>
        <v>416.7</v>
      </c>
      <c r="L260" s="58"/>
      <c r="M260" s="56">
        <f t="shared" si="14"/>
        <v>0</v>
      </c>
      <c r="N260" s="95"/>
    </row>
    <row r="261" spans="1:14" s="10" customFormat="1" ht="68.25" customHeight="1">
      <c r="A261" s="95"/>
      <c r="B261" s="221" t="s">
        <v>279</v>
      </c>
      <c r="C261" s="222"/>
      <c r="D261" s="51">
        <v>4603774850688</v>
      </c>
      <c r="E261" s="22" t="s">
        <v>149</v>
      </c>
      <c r="F261" s="57">
        <v>929</v>
      </c>
      <c r="G261" s="57">
        <v>463</v>
      </c>
      <c r="H261" s="55">
        <f>$G261*'1'!G$5</f>
        <v>449.11</v>
      </c>
      <c r="I261" s="55">
        <f>$G261*'1'!H$5</f>
        <v>439.84999999999997</v>
      </c>
      <c r="J261" s="55">
        <f>$G261*'1'!I$5</f>
        <v>430.59000000000003</v>
      </c>
      <c r="K261" s="55">
        <f>$G261*'1'!J$5</f>
        <v>416.7</v>
      </c>
      <c r="L261" s="58"/>
      <c r="M261" s="56">
        <f t="shared" si="14"/>
        <v>0</v>
      </c>
      <c r="N261" s="95"/>
    </row>
    <row r="262" spans="1:14" s="10" customFormat="1" ht="75.75" customHeight="1">
      <c r="A262" s="95"/>
      <c r="B262" s="221" t="s">
        <v>280</v>
      </c>
      <c r="C262" s="222"/>
      <c r="D262" s="51">
        <v>4603774850770</v>
      </c>
      <c r="E262" s="22" t="s">
        <v>149</v>
      </c>
      <c r="F262" s="57">
        <v>929</v>
      </c>
      <c r="G262" s="57">
        <v>463</v>
      </c>
      <c r="H262" s="55">
        <f>$G262*'1'!G$5</f>
        <v>449.11</v>
      </c>
      <c r="I262" s="55">
        <f>$G262*'1'!H$5</f>
        <v>439.84999999999997</v>
      </c>
      <c r="J262" s="55">
        <f>$G262*'1'!I$5</f>
        <v>430.59000000000003</v>
      </c>
      <c r="K262" s="55">
        <f>$G262*'1'!J$5</f>
        <v>416.7</v>
      </c>
      <c r="L262" s="58"/>
      <c r="M262" s="56">
        <f t="shared" si="14"/>
        <v>0</v>
      </c>
      <c r="N262" s="95"/>
    </row>
    <row r="263" spans="1:14" s="10" customFormat="1" ht="65.25" customHeight="1">
      <c r="A263" s="95"/>
      <c r="B263" s="221" t="s">
        <v>281</v>
      </c>
      <c r="C263" s="222"/>
      <c r="D263" s="51">
        <v>4603774850787</v>
      </c>
      <c r="E263" s="22" t="s">
        <v>149</v>
      </c>
      <c r="F263" s="57">
        <v>929</v>
      </c>
      <c r="G263" s="57">
        <v>463</v>
      </c>
      <c r="H263" s="55">
        <f>$G263*'1'!G$5</f>
        <v>449.11</v>
      </c>
      <c r="I263" s="55">
        <f>$G263*'1'!H$5</f>
        <v>439.84999999999997</v>
      </c>
      <c r="J263" s="55">
        <f>$G263*'1'!I$5</f>
        <v>430.59000000000003</v>
      </c>
      <c r="K263" s="55">
        <f>$G263*'1'!J$5</f>
        <v>416.7</v>
      </c>
      <c r="L263" s="58"/>
      <c r="M263" s="56">
        <f t="shared" si="14"/>
        <v>0</v>
      </c>
      <c r="N263" s="95"/>
    </row>
    <row r="264" spans="1:14" s="10" customFormat="1" ht="69" customHeight="1">
      <c r="A264" s="95"/>
      <c r="B264" s="221" t="s">
        <v>282</v>
      </c>
      <c r="C264" s="222"/>
      <c r="D264" s="51">
        <v>4603774850695</v>
      </c>
      <c r="E264" s="22" t="s">
        <v>149</v>
      </c>
      <c r="F264" s="57">
        <v>789</v>
      </c>
      <c r="G264" s="57">
        <v>397</v>
      </c>
      <c r="H264" s="55">
        <f>$G264*'1'!G$5</f>
        <v>385.09</v>
      </c>
      <c r="I264" s="55">
        <f>$G264*'1'!H$5</f>
        <v>377.15</v>
      </c>
      <c r="J264" s="55">
        <f>$G264*'1'!I$5</f>
        <v>369.21000000000004</v>
      </c>
      <c r="K264" s="55">
        <f>$G264*'1'!J$5</f>
        <v>357.3</v>
      </c>
      <c r="L264" s="58"/>
      <c r="M264" s="56">
        <f t="shared" si="14"/>
        <v>0</v>
      </c>
      <c r="N264" s="95"/>
    </row>
    <row r="265" spans="1:14" s="10" customFormat="1" ht="66.75" customHeight="1">
      <c r="A265" s="95"/>
      <c r="B265" s="221" t="s">
        <v>283</v>
      </c>
      <c r="C265" s="222"/>
      <c r="D265" s="51">
        <v>4603774850794</v>
      </c>
      <c r="E265" s="22" t="s">
        <v>149</v>
      </c>
      <c r="F265" s="57">
        <v>789</v>
      </c>
      <c r="G265" s="57">
        <v>397</v>
      </c>
      <c r="H265" s="55">
        <f>$G265*'1'!G$5</f>
        <v>385.09</v>
      </c>
      <c r="I265" s="55">
        <f>$G265*'1'!H$5</f>
        <v>377.15</v>
      </c>
      <c r="J265" s="55">
        <f>$G265*'1'!I$5</f>
        <v>369.21000000000004</v>
      </c>
      <c r="K265" s="55">
        <f>$G265*'1'!J$5</f>
        <v>357.3</v>
      </c>
      <c r="L265" s="58"/>
      <c r="M265" s="56">
        <f t="shared" si="14"/>
        <v>0</v>
      </c>
      <c r="N265" s="95"/>
    </row>
    <row r="266" spans="1:14" s="10" customFormat="1" ht="60.75" customHeight="1">
      <c r="A266" s="95"/>
      <c r="B266" s="221" t="s">
        <v>284</v>
      </c>
      <c r="C266" s="222"/>
      <c r="D266" s="51">
        <v>4603774850800</v>
      </c>
      <c r="E266" s="22" t="s">
        <v>149</v>
      </c>
      <c r="F266" s="57">
        <v>789</v>
      </c>
      <c r="G266" s="57">
        <v>397</v>
      </c>
      <c r="H266" s="55">
        <f>$G266*'1'!G$5</f>
        <v>385.09</v>
      </c>
      <c r="I266" s="55">
        <f>$G266*'1'!H$5</f>
        <v>377.15</v>
      </c>
      <c r="J266" s="55">
        <f>$G266*'1'!I$5</f>
        <v>369.21000000000004</v>
      </c>
      <c r="K266" s="55">
        <f>$G266*'1'!J$5</f>
        <v>357.3</v>
      </c>
      <c r="L266" s="58"/>
      <c r="M266" s="56">
        <f t="shared" ref="M266" si="15">G266*L266</f>
        <v>0</v>
      </c>
      <c r="N266" s="95"/>
    </row>
    <row r="267" spans="1:14" s="10" customFormat="1" ht="80.25" customHeight="1">
      <c r="A267" s="95"/>
      <c r="B267" s="229" t="s">
        <v>150</v>
      </c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30"/>
      <c r="N267" s="95"/>
    </row>
    <row r="268" spans="1:14" s="10" customFormat="1" ht="54" customHeight="1">
      <c r="A268" s="95"/>
      <c r="B268" s="223" t="s">
        <v>151</v>
      </c>
      <c r="C268" s="224"/>
      <c r="D268" s="59"/>
      <c r="E268" s="59" t="s">
        <v>149</v>
      </c>
      <c r="F268" s="57"/>
      <c r="G268" s="57">
        <v>47</v>
      </c>
      <c r="H268" s="55">
        <f>$G268*'1'!G$5</f>
        <v>45.589999999999996</v>
      </c>
      <c r="I268" s="55">
        <f>$G268*'1'!H$5</f>
        <v>44.65</v>
      </c>
      <c r="J268" s="55">
        <f>$G268*'1'!I$5</f>
        <v>43.71</v>
      </c>
      <c r="K268" s="55">
        <f>$G268*'1'!J$5</f>
        <v>42.300000000000004</v>
      </c>
      <c r="L268" s="58"/>
      <c r="M268" s="92">
        <f t="shared" ref="M268:M271" si="16">G268*L268</f>
        <v>0</v>
      </c>
      <c r="N268" s="95"/>
    </row>
    <row r="269" spans="1:14" s="10" customFormat="1" ht="51.75" customHeight="1">
      <c r="A269" s="95"/>
      <c r="B269" s="223" t="s">
        <v>152</v>
      </c>
      <c r="C269" s="224"/>
      <c r="D269" s="59"/>
      <c r="E269" s="59" t="s">
        <v>149</v>
      </c>
      <c r="F269" s="57"/>
      <c r="G269" s="57">
        <v>47</v>
      </c>
      <c r="H269" s="55">
        <f>$G269*'1'!G$5</f>
        <v>45.589999999999996</v>
      </c>
      <c r="I269" s="55">
        <f>$G269*'1'!H$5</f>
        <v>44.65</v>
      </c>
      <c r="J269" s="55">
        <f>$G269*'1'!I$5</f>
        <v>43.71</v>
      </c>
      <c r="K269" s="55">
        <f>$G269*'1'!J$5</f>
        <v>42.300000000000004</v>
      </c>
      <c r="L269" s="58"/>
      <c r="M269" s="56">
        <f t="shared" si="16"/>
        <v>0</v>
      </c>
      <c r="N269" s="95"/>
    </row>
    <row r="270" spans="1:14" s="10" customFormat="1" ht="40.5" customHeight="1">
      <c r="A270" s="95"/>
      <c r="B270" s="225" t="s">
        <v>153</v>
      </c>
      <c r="C270" s="226"/>
      <c r="D270" s="60"/>
      <c r="E270" s="59" t="s">
        <v>149</v>
      </c>
      <c r="F270" s="57"/>
      <c r="G270" s="57">
        <v>68</v>
      </c>
      <c r="H270" s="55">
        <f>$G270*'1'!G$5</f>
        <v>65.959999999999994</v>
      </c>
      <c r="I270" s="55">
        <f>$G270*'1'!H$5</f>
        <v>64.599999999999994</v>
      </c>
      <c r="J270" s="55">
        <f>$G270*'1'!I$5</f>
        <v>63.24</v>
      </c>
      <c r="K270" s="55">
        <f>$G270*'1'!J$5</f>
        <v>61.2</v>
      </c>
      <c r="L270" s="58"/>
      <c r="M270" s="56">
        <f t="shared" si="16"/>
        <v>0</v>
      </c>
      <c r="N270" s="95"/>
    </row>
    <row r="271" spans="1:14" s="10" customFormat="1" ht="65.25" customHeight="1">
      <c r="A271" s="95"/>
      <c r="B271" s="227" t="s">
        <v>154</v>
      </c>
      <c r="C271" s="228"/>
      <c r="D271" s="51">
        <v>4603727878653</v>
      </c>
      <c r="E271" s="59" t="s">
        <v>149</v>
      </c>
      <c r="F271" s="57"/>
      <c r="G271" s="57">
        <v>15</v>
      </c>
      <c r="H271" s="55">
        <f>$G271*'1'!G$5</f>
        <v>14.549999999999999</v>
      </c>
      <c r="I271" s="55">
        <f>$G271*'1'!H$5</f>
        <v>14.25</v>
      </c>
      <c r="J271" s="55">
        <f>$G271*'1'!I$5</f>
        <v>13.950000000000001</v>
      </c>
      <c r="K271" s="55">
        <f>$G271*'1'!J$5</f>
        <v>13.5</v>
      </c>
      <c r="L271" s="58"/>
      <c r="M271" s="56">
        <f t="shared" si="16"/>
        <v>0</v>
      </c>
      <c r="N271" s="95"/>
    </row>
    <row r="272" spans="1:14" s="10" customFormat="1" ht="58.5" customHeight="1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</row>
    <row r="273" spans="1:16" s="10" customFormat="1" ht="49.5" customHeight="1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P273" s="97"/>
    </row>
    <row r="274" spans="1:16" s="108" customFormat="1" ht="48" customHeight="1">
      <c r="A274" s="10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105"/>
      <c r="P274" s="109"/>
    </row>
    <row r="275" spans="1:16" s="108" customFormat="1" ht="47.25" customHeight="1">
      <c r="A275" s="10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105"/>
      <c r="P275" s="109"/>
    </row>
    <row r="276" spans="1:16" s="108" customFormat="1" ht="23.25" customHeight="1">
      <c r="A276" s="10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105"/>
    </row>
    <row r="277" spans="1:16" s="108" customFormat="1" ht="18" customHeight="1">
      <c r="A277" s="10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105"/>
    </row>
    <row r="278" spans="1:16" s="108" customFormat="1" ht="17.25" customHeight="1">
      <c r="A278" s="10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105"/>
    </row>
    <row r="279" spans="1:16" s="108" customFormat="1">
      <c r="A279" s="10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105"/>
    </row>
    <row r="280" spans="1:16" s="108" customFormat="1">
      <c r="A280" s="105"/>
      <c r="B280" s="5"/>
      <c r="C280" s="5"/>
      <c r="D280" s="106"/>
      <c r="E280" s="5"/>
      <c r="F280" s="5"/>
      <c r="G280" s="5"/>
      <c r="H280" s="5"/>
      <c r="I280" s="5"/>
      <c r="J280" s="5"/>
      <c r="K280" s="5"/>
      <c r="L280" s="107"/>
      <c r="M280" s="5"/>
      <c r="N280" s="105"/>
    </row>
    <row r="281" spans="1:16">
      <c r="N281" s="105"/>
    </row>
    <row r="282" spans="1:16">
      <c r="N282" s="105"/>
    </row>
    <row r="283" spans="1:16">
      <c r="N283" s="105"/>
    </row>
  </sheetData>
  <sheetProtection sheet="1" formatCells="0" selectLockedCells="1"/>
  <mergeCells count="235">
    <mergeCell ref="B269:C269"/>
    <mergeCell ref="B270:C270"/>
    <mergeCell ref="B271:C271"/>
    <mergeCell ref="B267:M267"/>
    <mergeCell ref="B268:C268"/>
    <mergeCell ref="B262:C262"/>
    <mergeCell ref="B263:C263"/>
    <mergeCell ref="B264:C264"/>
    <mergeCell ref="B265:C265"/>
    <mergeCell ref="B266:C266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236:M236"/>
    <mergeCell ref="B240:M240"/>
    <mergeCell ref="B243:M243"/>
    <mergeCell ref="B215:C215"/>
    <mergeCell ref="B216:M216"/>
    <mergeCell ref="B222:M222"/>
    <mergeCell ref="B226:M226"/>
    <mergeCell ref="B230:M230"/>
    <mergeCell ref="B257:C257"/>
    <mergeCell ref="B247:M247"/>
    <mergeCell ref="B248:C248"/>
    <mergeCell ref="B249:C249"/>
    <mergeCell ref="B250:C250"/>
    <mergeCell ref="B251:C251"/>
    <mergeCell ref="B210:C210"/>
    <mergeCell ref="B211:C211"/>
    <mergeCell ref="B212:M212"/>
    <mergeCell ref="B213:C213"/>
    <mergeCell ref="B214:C214"/>
    <mergeCell ref="B205:C205"/>
    <mergeCell ref="B206:M206"/>
    <mergeCell ref="B207:C207"/>
    <mergeCell ref="B208:C208"/>
    <mergeCell ref="B209:C209"/>
    <mergeCell ref="B200:M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0:C190"/>
    <mergeCell ref="B191:C191"/>
    <mergeCell ref="B192:C192"/>
    <mergeCell ref="B193:C193"/>
    <mergeCell ref="B194:M194"/>
    <mergeCell ref="B185:C185"/>
    <mergeCell ref="B186:C186"/>
    <mergeCell ref="B187:C187"/>
    <mergeCell ref="B188:C188"/>
    <mergeCell ref="B189:M189"/>
    <mergeCell ref="B180:C180"/>
    <mergeCell ref="B181:C181"/>
    <mergeCell ref="B182:C182"/>
    <mergeCell ref="B183:C183"/>
    <mergeCell ref="B184:M184"/>
    <mergeCell ref="B175:C175"/>
    <mergeCell ref="B176:M176"/>
    <mergeCell ref="B177:C177"/>
    <mergeCell ref="B178:M178"/>
    <mergeCell ref="B179:C179"/>
    <mergeCell ref="B170:C170"/>
    <mergeCell ref="B171:C171"/>
    <mergeCell ref="B172:M172"/>
    <mergeCell ref="B173:C173"/>
    <mergeCell ref="B174:C174"/>
    <mergeCell ref="B165:C165"/>
    <mergeCell ref="B166:C166"/>
    <mergeCell ref="B167:C167"/>
    <mergeCell ref="B168:M168"/>
    <mergeCell ref="B169:C169"/>
    <mergeCell ref="B160:C160"/>
    <mergeCell ref="B161:C161"/>
    <mergeCell ref="B162:M162"/>
    <mergeCell ref="B163:C163"/>
    <mergeCell ref="B164:C164"/>
    <mergeCell ref="B155:C155"/>
    <mergeCell ref="B156:M156"/>
    <mergeCell ref="B157:C157"/>
    <mergeCell ref="B158:C158"/>
    <mergeCell ref="B159:C159"/>
    <mergeCell ref="B150:M150"/>
    <mergeCell ref="B151:C151"/>
    <mergeCell ref="B152:C152"/>
    <mergeCell ref="B153:C153"/>
    <mergeCell ref="B154:C154"/>
    <mergeCell ref="B145:C145"/>
    <mergeCell ref="B146:C146"/>
    <mergeCell ref="B147:C147"/>
    <mergeCell ref="B148:C148"/>
    <mergeCell ref="B149:C149"/>
    <mergeCell ref="B140:C140"/>
    <mergeCell ref="B141:C141"/>
    <mergeCell ref="B142:M142"/>
    <mergeCell ref="B143:C143"/>
    <mergeCell ref="B144:C144"/>
    <mergeCell ref="B135:C135"/>
    <mergeCell ref="B136:C136"/>
    <mergeCell ref="B137:C137"/>
    <mergeCell ref="B138:C138"/>
    <mergeCell ref="B139:C139"/>
    <mergeCell ref="B130:C130"/>
    <mergeCell ref="B131:C131"/>
    <mergeCell ref="B132:C132"/>
    <mergeCell ref="B133:C133"/>
    <mergeCell ref="B134:M134"/>
    <mergeCell ref="B125:C125"/>
    <mergeCell ref="B126:M126"/>
    <mergeCell ref="B127:C127"/>
    <mergeCell ref="B128:C128"/>
    <mergeCell ref="B129:C129"/>
    <mergeCell ref="B120:C120"/>
    <mergeCell ref="B121:C121"/>
    <mergeCell ref="B122:C122"/>
    <mergeCell ref="B123:C123"/>
    <mergeCell ref="B124:C124"/>
    <mergeCell ref="B115:M115"/>
    <mergeCell ref="B116:C116"/>
    <mergeCell ref="B117:C117"/>
    <mergeCell ref="B118:C118"/>
    <mergeCell ref="B119:C119"/>
    <mergeCell ref="B110:C110"/>
    <mergeCell ref="B111:C111"/>
    <mergeCell ref="B112:C112"/>
    <mergeCell ref="B113:C113"/>
    <mergeCell ref="B114:C114"/>
    <mergeCell ref="B105:M105"/>
    <mergeCell ref="B107:C107"/>
    <mergeCell ref="B108:C108"/>
    <mergeCell ref="B109:C109"/>
    <mergeCell ref="B104:C104"/>
    <mergeCell ref="B106:C106"/>
    <mergeCell ref="B40:M40"/>
    <mergeCell ref="B51:M51"/>
    <mergeCell ref="B57:M57"/>
    <mergeCell ref="B63:M63"/>
    <mergeCell ref="B69:M69"/>
    <mergeCell ref="B78:M78"/>
    <mergeCell ref="B83:M83"/>
    <mergeCell ref="B89:M89"/>
    <mergeCell ref="B91:M91"/>
    <mergeCell ref="B95:M95"/>
    <mergeCell ref="B98:M98"/>
    <mergeCell ref="B99:C99"/>
    <mergeCell ref="B100:C100"/>
    <mergeCell ref="B101:C101"/>
    <mergeCell ref="B102:C102"/>
    <mergeCell ref="B103:C103"/>
    <mergeCell ref="B96:C96"/>
    <mergeCell ref="B79:C79"/>
    <mergeCell ref="B80:C80"/>
    <mergeCell ref="B74:C74"/>
    <mergeCell ref="B75:C75"/>
    <mergeCell ref="B76:C76"/>
    <mergeCell ref="B77:C77"/>
    <mergeCell ref="B97:C97"/>
    <mergeCell ref="B92:C92"/>
    <mergeCell ref="B93:C93"/>
    <mergeCell ref="B94:C94"/>
    <mergeCell ref="B81:C81"/>
    <mergeCell ref="B82:C82"/>
    <mergeCell ref="B84:C84"/>
    <mergeCell ref="B85:C85"/>
    <mergeCell ref="B86:C86"/>
    <mergeCell ref="B87:C87"/>
    <mergeCell ref="B88:C88"/>
    <mergeCell ref="B90:C90"/>
    <mergeCell ref="B68:C68"/>
    <mergeCell ref="B70:C70"/>
    <mergeCell ref="B71:C71"/>
    <mergeCell ref="B58:C58"/>
    <mergeCell ref="B59:C59"/>
    <mergeCell ref="B60:C60"/>
    <mergeCell ref="B61:C61"/>
    <mergeCell ref="B72:C72"/>
    <mergeCell ref="B73:C73"/>
    <mergeCell ref="B62:C62"/>
    <mergeCell ref="B64:C64"/>
    <mergeCell ref="B65:C65"/>
    <mergeCell ref="B66:C66"/>
    <mergeCell ref="B67:C67"/>
    <mergeCell ref="B29:M29"/>
    <mergeCell ref="B30:C30"/>
    <mergeCell ref="B31:C31"/>
    <mergeCell ref="B32:C32"/>
    <mergeCell ref="B33:C33"/>
    <mergeCell ref="B47:C47"/>
    <mergeCell ref="B48:C48"/>
    <mergeCell ref="B49:C49"/>
    <mergeCell ref="B50:C50"/>
    <mergeCell ref="B42:C42"/>
    <mergeCell ref="B43:C43"/>
    <mergeCell ref="B44:C44"/>
    <mergeCell ref="B45:C45"/>
    <mergeCell ref="B46:C46"/>
    <mergeCell ref="B53:C53"/>
    <mergeCell ref="B54:C54"/>
    <mergeCell ref="B55:C55"/>
    <mergeCell ref="B56:C56"/>
    <mergeCell ref="B41:C41"/>
    <mergeCell ref="B39:C39"/>
    <mergeCell ref="B34:C34"/>
    <mergeCell ref="B35:C35"/>
    <mergeCell ref="B36:C36"/>
    <mergeCell ref="B37:C37"/>
    <mergeCell ref="B38:C38"/>
    <mergeCell ref="B52:C52"/>
    <mergeCell ref="L9:M9"/>
    <mergeCell ref="K1:M2"/>
    <mergeCell ref="K10:K11"/>
    <mergeCell ref="L10:M11"/>
    <mergeCell ref="B28:C28"/>
    <mergeCell ref="B23:M23"/>
    <mergeCell ref="B24:C24"/>
    <mergeCell ref="B25:C25"/>
    <mergeCell ref="B26:C26"/>
    <mergeCell ref="B27:C27"/>
    <mergeCell ref="L3:M3"/>
    <mergeCell ref="B13:M13"/>
    <mergeCell ref="L4:M4"/>
    <mergeCell ref="L5:M5"/>
    <mergeCell ref="L6:M6"/>
    <mergeCell ref="L8:M8"/>
  </mergeCells>
  <pageMargins left="0.70866141732283472" right="0.70866141732283472" top="0.74803149606299213" bottom="0.74803149606299213" header="0.31496062992125984" footer="0.31496062992125984"/>
  <pageSetup paperSize="9" scale="38" fitToHeight="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B1:V14"/>
  <sheetViews>
    <sheetView showZeros="0" zoomScaleSheetLayoutView="90" workbookViewId="0">
      <pane xSplit="1" ySplit="14" topLeftCell="B15" activePane="bottomRight" state="frozen"/>
      <selection pane="topRight" activeCell="B1" sqref="B1"/>
      <selection pane="bottomLeft" activeCell="A14" sqref="A14"/>
      <selection pane="bottomRight" activeCell="D12" sqref="D12:I12"/>
    </sheetView>
  </sheetViews>
  <sheetFormatPr defaultRowHeight="15.75"/>
  <cols>
    <col min="1" max="1" width="5.28515625" customWidth="1"/>
    <col min="2" max="2" width="44" style="91" customWidth="1"/>
    <col min="3" max="3" width="19.140625" style="7" bestFit="1" customWidth="1"/>
    <col min="4" max="4" width="8.85546875" customWidth="1"/>
    <col min="5" max="5" width="19.28515625" customWidth="1"/>
    <col min="6" max="6" width="10.140625" customWidth="1"/>
    <col min="7" max="7" width="10.28515625" customWidth="1"/>
    <col min="8" max="8" width="10.7109375" customWidth="1"/>
    <col min="9" max="9" width="11.140625" customWidth="1"/>
    <col min="10" max="10" width="11.42578125" customWidth="1"/>
    <col min="11" max="11" width="11.28515625" style="6" customWidth="1"/>
    <col min="12" max="12" width="19.7109375" customWidth="1"/>
    <col min="13" max="13" width="19.7109375" style="5" customWidth="1"/>
    <col min="14" max="14" width="10" bestFit="1" customWidth="1"/>
    <col min="15" max="15" width="5" customWidth="1"/>
  </cols>
  <sheetData>
    <row r="1" spans="2:22" ht="15" customHeight="1">
      <c r="B1" s="90"/>
      <c r="C1" s="64"/>
      <c r="D1" s="4"/>
      <c r="E1" s="4"/>
      <c r="F1" s="4"/>
      <c r="G1" s="4"/>
      <c r="H1" s="4"/>
      <c r="I1" s="4"/>
      <c r="J1" s="4"/>
      <c r="K1" s="4"/>
      <c r="L1" s="232" t="s">
        <v>25</v>
      </c>
      <c r="M1" s="232"/>
    </row>
    <row r="2" spans="2:22" ht="15" customHeight="1">
      <c r="B2" s="90"/>
      <c r="C2" s="64"/>
      <c r="D2" s="4"/>
      <c r="E2" s="4"/>
      <c r="F2" s="4"/>
      <c r="G2" s="4"/>
      <c r="H2" s="4"/>
      <c r="I2" s="4"/>
      <c r="J2" s="4"/>
      <c r="K2" s="4"/>
      <c r="L2" s="232"/>
      <c r="M2" s="232"/>
    </row>
    <row r="3" spans="2:22" ht="15" customHeight="1">
      <c r="B3" s="90"/>
      <c r="C3" s="65"/>
      <c r="D3" s="2"/>
      <c r="E3" s="2"/>
      <c r="F3" s="2"/>
      <c r="G3" s="2"/>
      <c r="H3" s="2"/>
      <c r="I3" s="2"/>
      <c r="J3" s="2"/>
      <c r="K3" s="2"/>
      <c r="L3" s="66" t="s">
        <v>20</v>
      </c>
      <c r="M3" s="66" t="s">
        <v>26</v>
      </c>
    </row>
    <row r="4" spans="2:22" ht="15" customHeight="1">
      <c r="B4" s="90"/>
      <c r="C4" s="8">
        <v>0</v>
      </c>
      <c r="D4" s="4">
        <v>0</v>
      </c>
      <c r="E4" s="3">
        <v>0</v>
      </c>
      <c r="F4" s="3">
        <v>0</v>
      </c>
      <c r="G4" s="3"/>
      <c r="H4" s="3"/>
      <c r="I4" s="3"/>
      <c r="J4" s="3"/>
      <c r="K4" s="3"/>
      <c r="L4" s="66" t="s">
        <v>21</v>
      </c>
      <c r="M4" s="66" t="s">
        <v>27</v>
      </c>
      <c r="O4" s="1"/>
    </row>
    <row r="5" spans="2:22" ht="15" customHeight="1">
      <c r="B5" s="90"/>
      <c r="C5" s="93">
        <v>20000</v>
      </c>
      <c r="D5" s="93">
        <v>3</v>
      </c>
      <c r="E5" s="93">
        <v>50000</v>
      </c>
      <c r="F5" s="93">
        <v>3</v>
      </c>
      <c r="G5" s="93">
        <v>0.97</v>
      </c>
      <c r="H5" s="93">
        <v>0.95</v>
      </c>
      <c r="I5" s="93">
        <v>0.93</v>
      </c>
      <c r="J5" s="93">
        <v>0.9</v>
      </c>
      <c r="K5" s="2"/>
      <c r="L5" s="66" t="s">
        <v>22</v>
      </c>
      <c r="M5" s="66" t="s">
        <v>28</v>
      </c>
    </row>
    <row r="6" spans="2:22" ht="15" customHeight="1">
      <c r="B6" s="90"/>
      <c r="C6" s="93">
        <v>30000</v>
      </c>
      <c r="D6" s="93">
        <v>5</v>
      </c>
      <c r="E6" s="93">
        <v>100000</v>
      </c>
      <c r="F6" s="93">
        <v>5</v>
      </c>
      <c r="G6" s="93"/>
      <c r="H6" s="93"/>
      <c r="I6" s="93"/>
      <c r="J6" s="93"/>
      <c r="K6" s="2"/>
      <c r="L6" s="66" t="s">
        <v>23</v>
      </c>
      <c r="M6" s="66" t="s">
        <v>29</v>
      </c>
    </row>
    <row r="7" spans="2:22" ht="15" customHeight="1">
      <c r="B7" s="90"/>
      <c r="C7" s="93">
        <v>50000</v>
      </c>
      <c r="D7" s="93">
        <v>7</v>
      </c>
      <c r="E7" s="93">
        <v>150000</v>
      </c>
      <c r="F7" s="93">
        <v>7</v>
      </c>
      <c r="G7" s="93"/>
      <c r="H7" s="93"/>
      <c r="I7" s="93"/>
      <c r="J7" s="93"/>
      <c r="K7" s="2"/>
      <c r="L7" s="2"/>
      <c r="M7" s="67"/>
      <c r="U7">
        <v>0</v>
      </c>
      <c r="V7">
        <v>0</v>
      </c>
    </row>
    <row r="8" spans="2:22" ht="15" customHeight="1">
      <c r="B8" s="90"/>
      <c r="C8" s="93"/>
      <c r="D8" s="93"/>
      <c r="E8" s="93"/>
      <c r="F8" s="93"/>
      <c r="G8" s="93"/>
      <c r="H8" s="93"/>
      <c r="I8" s="93"/>
      <c r="J8" s="93"/>
      <c r="K8" s="2"/>
      <c r="L8" s="2"/>
      <c r="M8" s="67"/>
    </row>
    <row r="9" spans="2:22" ht="15" customHeight="1">
      <c r="B9" s="90"/>
      <c r="C9" s="94"/>
      <c r="D9" s="93"/>
      <c r="E9" s="93">
        <v>250000</v>
      </c>
      <c r="F9" s="93">
        <v>10</v>
      </c>
      <c r="G9" s="93"/>
      <c r="H9" s="93"/>
      <c r="I9" s="93"/>
      <c r="J9" s="93"/>
      <c r="K9" s="11"/>
      <c r="L9" s="11"/>
      <c r="M9" s="67"/>
    </row>
    <row r="10" spans="2:22" ht="24.95" customHeight="1">
      <c r="B10" s="90"/>
      <c r="C10" s="64"/>
      <c r="D10" s="4"/>
      <c r="E10" s="4"/>
      <c r="F10" s="4"/>
      <c r="G10" s="4"/>
      <c r="H10" s="4"/>
      <c r="I10" s="4"/>
      <c r="J10" s="4"/>
      <c r="K10" s="12"/>
      <c r="L10" s="68" t="s">
        <v>156</v>
      </c>
      <c r="M10" s="69" t="e">
        <f>SUMIF(#REF!,"&gt;0")</f>
        <v>#REF!</v>
      </c>
    </row>
    <row r="11" spans="2:22" ht="24.95" customHeight="1">
      <c r="B11" s="90"/>
      <c r="C11" s="64"/>
      <c r="D11" s="4"/>
      <c r="E11" s="4"/>
      <c r="F11" s="4"/>
      <c r="G11" s="4"/>
      <c r="H11" s="4"/>
      <c r="I11" s="4"/>
      <c r="J11" s="4"/>
      <c r="K11" s="13"/>
      <c r="L11" s="68" t="s">
        <v>25</v>
      </c>
      <c r="M11" s="70" t="e">
        <f>VLOOKUP(M10,E4:F4,2,1)/100</f>
        <v>#REF!</v>
      </c>
    </row>
    <row r="12" spans="2:22" ht="24.95" customHeight="1">
      <c r="B12" s="90"/>
      <c r="C12" s="64"/>
      <c r="D12" s="100">
        <v>0.25</v>
      </c>
      <c r="E12" s="100">
        <v>0.5</v>
      </c>
      <c r="F12" s="100">
        <v>1</v>
      </c>
      <c r="G12" s="100">
        <v>2</v>
      </c>
      <c r="H12" s="100">
        <v>5</v>
      </c>
      <c r="I12" s="100">
        <v>10</v>
      </c>
      <c r="J12" s="4"/>
      <c r="K12" s="21"/>
      <c r="L12" s="68" t="s">
        <v>165</v>
      </c>
      <c r="M12" s="69" t="e">
        <f>M10*(1-M11)</f>
        <v>#REF!</v>
      </c>
    </row>
    <row r="13" spans="2:22" ht="24.95" customHeight="1">
      <c r="B13" s="90"/>
      <c r="C13" s="64"/>
      <c r="D13" s="4"/>
      <c r="E13" s="4"/>
      <c r="F13" s="4"/>
      <c r="G13" s="4"/>
      <c r="H13" s="4"/>
      <c r="I13" s="4"/>
      <c r="J13" s="4"/>
      <c r="K13" s="231"/>
      <c r="L13" s="231"/>
      <c r="M13" s="67"/>
    </row>
    <row r="14" spans="2:22" ht="30">
      <c r="B14" s="48" t="s">
        <v>1</v>
      </c>
      <c r="C14" s="48" t="s">
        <v>157</v>
      </c>
      <c r="D14" s="48" t="s">
        <v>2</v>
      </c>
      <c r="E14" s="48" t="s">
        <v>0</v>
      </c>
      <c r="F14" s="48" t="s">
        <v>168</v>
      </c>
      <c r="G14" s="48" t="str">
        <f t="array" ref="G14:J14">TRANSPOSE(L3:L6)</f>
        <v>от 50000 руб.</v>
      </c>
      <c r="H14" s="48" t="str">
        <v>от 100000 руб.</v>
      </c>
      <c r="I14" s="48" t="str">
        <v>от 150000 руб.</v>
      </c>
      <c r="J14" s="48" t="str">
        <v>от 250000 руб.</v>
      </c>
      <c r="K14" s="48" t="s">
        <v>5</v>
      </c>
      <c r="L14" s="48" t="s">
        <v>24</v>
      </c>
      <c r="M14" s="48" t="s">
        <v>18</v>
      </c>
    </row>
  </sheetData>
  <sheetProtection sheet="1" objects="1" scenarios="1" formatCells="0" selectLockedCells="1" selectUnlockedCells="1"/>
  <mergeCells count="2">
    <mergeCell ref="L1:M2"/>
    <mergeCell ref="K13:L13"/>
  </mergeCells>
  <pageMargins left="0.70866141732283472" right="0.70866141732283472" top="0.74803149606299213" bottom="0.74803149606299213" header="0.31496062992125984" footer="0.31496062992125984"/>
  <pageSetup paperSize="9" scale="22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инф.стр</vt:lpstr>
      <vt:lpstr>OZ!DETOX</vt:lpstr>
      <vt:lpstr>OZ!Baby</vt:lpstr>
      <vt:lpstr>OZ!</vt:lpstr>
      <vt:lpstr>1</vt:lpstr>
      <vt:lpstr>'1'!Область_печати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</dc:creator>
  <cp:lastModifiedBy>User</cp:lastModifiedBy>
  <cp:lastPrinted>2020-05-14T09:24:22Z</cp:lastPrinted>
  <dcterms:created xsi:type="dcterms:W3CDTF">2015-05-06T12:31:39Z</dcterms:created>
  <dcterms:modified xsi:type="dcterms:W3CDTF">2020-10-28T02:18:11Z</dcterms:modified>
</cp:coreProperties>
</file>